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Nicla\Documents\6.VARIE PER LA PROFESSIONE\PROGRAMMI UTILI\VERIFICA ELEMENTI NON STRUTTURALI\"/>
    </mc:Choice>
  </mc:AlternateContent>
  <workbookProtection workbookPassword="ABEF" lockStructure="1"/>
  <bookViews>
    <workbookView xWindow="0" yWindow="0" windowWidth="28800" windowHeight="12135" tabRatio="900"/>
  </bookViews>
  <sheets>
    <sheet name="ISTRUZIONI" sheetId="36" r:id="rId1"/>
    <sheet name="DATI " sheetId="4" r:id="rId2"/>
    <sheet name="CALCOLO DEL VENTO" sheetId="29" r:id="rId3"/>
    <sheet name="dati nascosti vento" sheetId="30" state="hidden" r:id="rId4"/>
    <sheet name="PARAMETRI SISMICI" sheetId="27" r:id="rId5"/>
    <sheet name="SPETTRO DI PROGETTO ORIZZONTALE" sheetId="28" r:id="rId6"/>
    <sheet name="Foglio deposito" sheetId="17" state="hidden" r:id="rId7"/>
    <sheet name="VERIFICA" sheetId="33" r:id="rId8"/>
  </sheets>
  <externalReferences>
    <externalReference r:id="rId9"/>
    <externalReference r:id="rId10"/>
  </externalReferences>
  <definedNames>
    <definedName name="CAT" localSheetId="0">'[1]Foglio deposito'!$B$108:$B$112</definedName>
    <definedName name="CAT">'Foglio deposito'!$B$3:$B$7</definedName>
    <definedName name="catesp" localSheetId="0">'[1]dati nascosti vento'!$B$21:$B$25</definedName>
    <definedName name="catesp">'dati nascosti vento'!$B$21:$B$25</definedName>
    <definedName name="clas">'Foglio deposito'!$B$33:$B$41</definedName>
    <definedName name="combo">'Foglio deposito'!#REF!</definedName>
    <definedName name="cop" localSheetId="0">#REF!</definedName>
    <definedName name="cop">#REF!</definedName>
    <definedName name="cope" localSheetId="0">#REF!</definedName>
    <definedName name="cope">#REF!</definedName>
    <definedName name="es" localSheetId="0">'[1]Foglio deposito'!$H$103:$H$104</definedName>
    <definedName name="es">'Foglio deposito'!$H$2:$H$3</definedName>
    <definedName name="fa">'Foglio deposito'!$C$12:$C$14</definedName>
    <definedName name="fatt">'Foglio deposito'!$R$34:$U$47</definedName>
    <definedName name="fattq">VERIFICA!$J$65:$J$68</definedName>
    <definedName name="fb">'Foglio deposito'!$G$36:$G$44</definedName>
    <definedName name="fbk">'Foglio deposito'!$H$36:$I$44</definedName>
    <definedName name="incl" localSheetId="0">'[1]dati nascosti vento'!$M$109:$M$199</definedName>
    <definedName name="incl">'dati nascosti vento'!$M$109:$M$199</definedName>
    <definedName name="MAL">'Foglio deposito'!$K$24:$K$27</definedName>
    <definedName name="mc">'Foglio deposito'!$R$2:$R$3</definedName>
    <definedName name="mn">'Foglio deposito'!$N$2:$N$3</definedName>
    <definedName name="mom">'Foglio deposito'!$R$54:$R$55</definedName>
    <definedName name="Regione">[2]Vento!$Q$5:$Q$13</definedName>
    <definedName name="regioni" localSheetId="0">'[1]dati nascosti vento'!$B$4:$B$12</definedName>
    <definedName name="regioni">'dati nascosti vento'!$B$4:$B$12</definedName>
    <definedName name="rugosità" localSheetId="0">'[1]dati nascosti vento'!$B$15:$B$18</definedName>
    <definedName name="rugosità">'dati nascosti vento'!$B$15:$B$18</definedName>
    <definedName name="sn" localSheetId="0">'[1]Foglio deposito'!$G$103:$G$104</definedName>
    <definedName name="sn">'Foglio deposito'!$G$2:$G$3</definedName>
    <definedName name="snnn" localSheetId="0">#REF!</definedName>
    <definedName name="snnn">#REF!</definedName>
    <definedName name="ss" localSheetId="0">#REF!</definedName>
    <definedName name="ss">#REF!</definedName>
    <definedName name="sta" localSheetId="0">'[1]dati nascosti vento'!$K$109:$K$110</definedName>
    <definedName name="sta">'dati nascosti vento'!$K$109:$K$110</definedName>
    <definedName name="TM">#REF!</definedName>
    <definedName name="TOP" localSheetId="0">#REF!</definedName>
    <definedName name="TOP">#REF!</definedName>
    <definedName name="TOPO" localSheetId="0">'[1]Foglio deposito'!$F$107:$F$110</definedName>
    <definedName name="TOPO">'Foglio deposito'!$F$2:$F$5</definedName>
    <definedName name="TOPO1" localSheetId="0">'[1]dati nascosti vento'!$B$138:$B$141</definedName>
    <definedName name="TOPO1">'dati nascosti vento'!$B$138:$B$141</definedName>
    <definedName name="topo2" localSheetId="0">#REF!</definedName>
    <definedName name="topo2">#REF!</definedName>
    <definedName name="toppp">'dati nascosti vento'!$B$139:$B$141</definedName>
    <definedName name="TR" localSheetId="0">'[1]dati nascosti vento'!$H$4:$H$102</definedName>
    <definedName name="TR">'dati nascosti vento'!$H$4:$H$102</definedName>
    <definedName name="vs">'Foglio deposito'!$P$2:$P$4</definedName>
    <definedName name="zona" localSheetId="0">#REF!</definedName>
    <definedName name="zona">#REF!</definedName>
  </definedNames>
  <calcPr calcId="152511"/>
</workbook>
</file>

<file path=xl/calcChain.xml><?xml version="1.0" encoding="utf-8"?>
<calcChain xmlns="http://schemas.openxmlformats.org/spreadsheetml/2006/main">
  <c r="F36" i="29" l="1"/>
  <c r="M21" i="30" s="1"/>
  <c r="N19" i="30" s="1"/>
  <c r="O19" i="30" s="1"/>
  <c r="G35" i="4"/>
  <c r="H27" i="17"/>
  <c r="E32" i="33"/>
  <c r="D32" i="33"/>
  <c r="K73" i="17" l="1"/>
  <c r="G44" i="17" l="1"/>
  <c r="G43" i="17"/>
  <c r="G42" i="17"/>
  <c r="G41" i="17"/>
  <c r="G40" i="17"/>
  <c r="G39" i="17"/>
  <c r="G38" i="17"/>
  <c r="G37" i="17"/>
  <c r="G36" i="17"/>
  <c r="C33" i="17"/>
  <c r="D33" i="17" s="1"/>
  <c r="D34" i="17"/>
  <c r="D35" i="17"/>
  <c r="D36" i="17"/>
  <c r="D37" i="17"/>
  <c r="D38" i="17"/>
  <c r="D39" i="17"/>
  <c r="D40" i="17"/>
  <c r="D41" i="17"/>
  <c r="F59" i="17" l="1"/>
  <c r="G61" i="17"/>
  <c r="G16" i="4"/>
  <c r="B53" i="27"/>
  <c r="AD120" i="30"/>
  <c r="AE120" i="30"/>
  <c r="H28" i="17"/>
  <c r="G28" i="17"/>
  <c r="D25" i="17"/>
  <c r="F26" i="17" s="1"/>
  <c r="I24" i="17" s="1"/>
  <c r="I25" i="17" s="1"/>
  <c r="AE116" i="30" l="1"/>
  <c r="AE114" i="30"/>
  <c r="AE112" i="30"/>
  <c r="AE117" i="30"/>
  <c r="AE115" i="30"/>
  <c r="AE113" i="30"/>
  <c r="AE111" i="30"/>
  <c r="F38" i="29" s="1"/>
  <c r="AE109" i="30"/>
  <c r="AE110" i="30"/>
  <c r="G18" i="4"/>
  <c r="H63" i="17" s="1"/>
  <c r="F20" i="4"/>
  <c r="F63" i="17" s="1"/>
  <c r="I28" i="17"/>
  <c r="B26" i="33"/>
  <c r="H14" i="33"/>
  <c r="N11" i="17"/>
  <c r="G51" i="27"/>
  <c r="E8" i="33"/>
  <c r="H8" i="33" s="1"/>
  <c r="B32" i="33" l="1"/>
  <c r="H13" i="33"/>
  <c r="C26" i="33"/>
  <c r="F137" i="33" s="1"/>
  <c r="I71" i="17" l="1"/>
  <c r="C32" i="33"/>
  <c r="L4" i="17"/>
  <c r="H13" i="27"/>
  <c r="H6" i="33" l="1"/>
  <c r="B27" i="17" l="1"/>
  <c r="D27" i="17" s="1"/>
  <c r="F28" i="17" s="1"/>
  <c r="I26" i="17" s="1"/>
  <c r="I27" i="17" s="1"/>
  <c r="B26" i="17"/>
  <c r="D26" i="17" s="1"/>
  <c r="F27" i="17" s="1"/>
  <c r="K4" i="17"/>
  <c r="D26" i="33" s="1"/>
  <c r="H7" i="33"/>
  <c r="F134" i="33" l="1"/>
  <c r="O56" i="17" s="1"/>
  <c r="F91" i="33"/>
  <c r="O55" i="17" s="1"/>
  <c r="F92" i="33" s="1"/>
  <c r="F69" i="17"/>
  <c r="E26" i="33"/>
  <c r="V104" i="30"/>
  <c r="F136" i="33" l="1"/>
  <c r="F138" i="33" s="1"/>
  <c r="F135" i="33"/>
  <c r="F93" i="33"/>
  <c r="F26" i="33"/>
  <c r="H9" i="33" s="1"/>
  <c r="O179" i="30"/>
  <c r="N179" i="30"/>
  <c r="B159" i="30"/>
  <c r="B158" i="30"/>
  <c r="B157" i="30"/>
  <c r="B156" i="30"/>
  <c r="D144" i="30"/>
  <c r="F123" i="29" s="1"/>
  <c r="C144" i="30"/>
  <c r="F122" i="29" s="1"/>
  <c r="D132" i="30"/>
  <c r="B132" i="30"/>
  <c r="B117" i="30"/>
  <c r="B112" i="30"/>
  <c r="M110" i="30"/>
  <c r="M111" i="30" s="1"/>
  <c r="M112" i="30" s="1"/>
  <c r="M113" i="30" s="1"/>
  <c r="M114" i="30" s="1"/>
  <c r="M115" i="30" s="1"/>
  <c r="M116" i="30" s="1"/>
  <c r="M117" i="30" s="1"/>
  <c r="M118" i="30" s="1"/>
  <c r="M119" i="30" s="1"/>
  <c r="M120" i="30" s="1"/>
  <c r="M121" i="30" s="1"/>
  <c r="M122" i="30" s="1"/>
  <c r="M123" i="30" s="1"/>
  <c r="M124" i="30" s="1"/>
  <c r="M125" i="30" s="1"/>
  <c r="M126" i="30" s="1"/>
  <c r="M127" i="30" s="1"/>
  <c r="M128" i="30" s="1"/>
  <c r="M129" i="30" s="1"/>
  <c r="M130" i="30" s="1"/>
  <c r="M131" i="30" s="1"/>
  <c r="M132" i="30" s="1"/>
  <c r="M133" i="30" s="1"/>
  <c r="M134" i="30" s="1"/>
  <c r="M135" i="30" s="1"/>
  <c r="M136" i="30" s="1"/>
  <c r="M137" i="30" s="1"/>
  <c r="M138" i="30" s="1"/>
  <c r="M139" i="30" s="1"/>
  <c r="M140" i="30" s="1"/>
  <c r="M141" i="30" s="1"/>
  <c r="M142" i="30" s="1"/>
  <c r="M143" i="30" s="1"/>
  <c r="M144" i="30" s="1"/>
  <c r="M145" i="30" s="1"/>
  <c r="M146" i="30" s="1"/>
  <c r="M147" i="30" s="1"/>
  <c r="M148" i="30" s="1"/>
  <c r="M149" i="30" s="1"/>
  <c r="M150" i="30" s="1"/>
  <c r="M151" i="30" s="1"/>
  <c r="M152" i="30" s="1"/>
  <c r="M153" i="30" s="1"/>
  <c r="M154" i="30" s="1"/>
  <c r="M155" i="30" s="1"/>
  <c r="M156" i="30" s="1"/>
  <c r="M157" i="30" s="1"/>
  <c r="M158" i="30" s="1"/>
  <c r="M159" i="30" s="1"/>
  <c r="M160" i="30" s="1"/>
  <c r="M161" i="30" s="1"/>
  <c r="M162" i="30" s="1"/>
  <c r="M163" i="30" s="1"/>
  <c r="M164" i="30" s="1"/>
  <c r="M165" i="30" s="1"/>
  <c r="M166" i="30" s="1"/>
  <c r="M167" i="30" s="1"/>
  <c r="M168" i="30" s="1"/>
  <c r="M169" i="30" s="1"/>
  <c r="M170" i="30" s="1"/>
  <c r="M171" i="30" s="1"/>
  <c r="M172" i="30" s="1"/>
  <c r="M173" i="30" s="1"/>
  <c r="M174" i="30" s="1"/>
  <c r="M175" i="30" s="1"/>
  <c r="M176" i="30" s="1"/>
  <c r="M177" i="30" s="1"/>
  <c r="M178" i="30" s="1"/>
  <c r="M179" i="30" s="1"/>
  <c r="M180" i="30" s="1"/>
  <c r="M181" i="30" s="1"/>
  <c r="M182" i="30" s="1"/>
  <c r="M183" i="30" s="1"/>
  <c r="M184" i="30" s="1"/>
  <c r="M185" i="30" s="1"/>
  <c r="M186" i="30" s="1"/>
  <c r="M187" i="30" s="1"/>
  <c r="M188" i="30" s="1"/>
  <c r="M189" i="30" s="1"/>
  <c r="M190" i="30" s="1"/>
  <c r="M191" i="30" s="1"/>
  <c r="M192" i="30" s="1"/>
  <c r="M193" i="30" s="1"/>
  <c r="M194" i="30" s="1"/>
  <c r="M195" i="30" s="1"/>
  <c r="M196" i="30" s="1"/>
  <c r="M197" i="30" s="1"/>
  <c r="M198" i="30" s="1"/>
  <c r="M199" i="30" s="1"/>
  <c r="O109" i="30"/>
  <c r="O110" i="30" s="1"/>
  <c r="O111" i="30" s="1"/>
  <c r="O112" i="30" s="1"/>
  <c r="O113" i="30" s="1"/>
  <c r="O114" i="30" s="1"/>
  <c r="O115" i="30" s="1"/>
  <c r="O116" i="30" s="1"/>
  <c r="O117" i="30" s="1"/>
  <c r="O118" i="30" s="1"/>
  <c r="O119" i="30" s="1"/>
  <c r="O120" i="30" s="1"/>
  <c r="O121" i="30" s="1"/>
  <c r="O122" i="30" s="1"/>
  <c r="O123" i="30" s="1"/>
  <c r="O124" i="30" s="1"/>
  <c r="O125" i="30" s="1"/>
  <c r="O126" i="30" s="1"/>
  <c r="O127" i="30" s="1"/>
  <c r="O128" i="30" s="1"/>
  <c r="O129" i="30" s="1"/>
  <c r="O130" i="30" s="1"/>
  <c r="O131" i="30" s="1"/>
  <c r="O132" i="30" s="1"/>
  <c r="O133" i="30" s="1"/>
  <c r="O134" i="30" s="1"/>
  <c r="O135" i="30" s="1"/>
  <c r="O136" i="30" s="1"/>
  <c r="O137" i="30" s="1"/>
  <c r="O138" i="30" s="1"/>
  <c r="O139" i="30" s="1"/>
  <c r="O140" i="30" s="1"/>
  <c r="O141" i="30" s="1"/>
  <c r="O142" i="30" s="1"/>
  <c r="O143" i="30" s="1"/>
  <c r="O144" i="30" s="1"/>
  <c r="O145" i="30" s="1"/>
  <c r="O146" i="30" s="1"/>
  <c r="O147" i="30" s="1"/>
  <c r="O148" i="30" s="1"/>
  <c r="O149" i="30" s="1"/>
  <c r="O150" i="30" s="1"/>
  <c r="O151" i="30" s="1"/>
  <c r="O152" i="30" s="1"/>
  <c r="O153" i="30" s="1"/>
  <c r="O154" i="30" s="1"/>
  <c r="O155" i="30" s="1"/>
  <c r="O156" i="30" s="1"/>
  <c r="O157" i="30" s="1"/>
  <c r="O158" i="30" s="1"/>
  <c r="O159" i="30" s="1"/>
  <c r="O160" i="30" s="1"/>
  <c r="O161" i="30" s="1"/>
  <c r="O162" i="30" s="1"/>
  <c r="O163" i="30" s="1"/>
  <c r="O164" i="30" s="1"/>
  <c r="O165" i="30" s="1"/>
  <c r="O166" i="30" s="1"/>
  <c r="O167" i="30" s="1"/>
  <c r="O168" i="30" s="1"/>
  <c r="O169" i="30" s="1"/>
  <c r="O170" i="30" s="1"/>
  <c r="O171" i="30" s="1"/>
  <c r="O172" i="30" s="1"/>
  <c r="O173" i="30" s="1"/>
  <c r="O174" i="30" s="1"/>
  <c r="O175" i="30" s="1"/>
  <c r="O176" i="30" s="1"/>
  <c r="O177" i="30" s="1"/>
  <c r="O178" i="30" s="1"/>
  <c r="B108" i="30"/>
  <c r="P109" i="30" s="1"/>
  <c r="V109" i="30" s="1"/>
  <c r="H5" i="30"/>
  <c r="I5" i="30" s="1"/>
  <c r="I4" i="30"/>
  <c r="D226" i="29"/>
  <c r="D228" i="29" s="1"/>
  <c r="F209" i="29"/>
  <c r="F199" i="29"/>
  <c r="G194" i="29"/>
  <c r="C204" i="29" s="1"/>
  <c r="G142" i="29"/>
  <c r="D139" i="29"/>
  <c r="B116" i="30" s="1"/>
  <c r="C139" i="29"/>
  <c r="B115" i="30" s="1"/>
  <c r="B139" i="29"/>
  <c r="B114" i="30" s="1"/>
  <c r="E43" i="29"/>
  <c r="B111" i="30" s="1"/>
  <c r="D43" i="29"/>
  <c r="B110" i="30" s="1"/>
  <c r="C43" i="29"/>
  <c r="B109" i="30" s="1"/>
  <c r="B43" i="29"/>
  <c r="A132" i="30" s="1"/>
  <c r="H36" i="29"/>
  <c r="H6" i="30" l="1"/>
  <c r="C202" i="29"/>
  <c r="C212" i="29"/>
  <c r="G227" i="29" s="1"/>
  <c r="B119" i="30" s="1"/>
  <c r="C214" i="29"/>
  <c r="G228" i="29" s="1"/>
  <c r="C206" i="29"/>
  <c r="C210" i="29"/>
  <c r="P108" i="30"/>
  <c r="V108" i="30" s="1"/>
  <c r="D227" i="29"/>
  <c r="B124" i="30"/>
  <c r="B125" i="30"/>
  <c r="Q108" i="30"/>
  <c r="Q109" i="30"/>
  <c r="P110" i="30"/>
  <c r="C200" i="29"/>
  <c r="C216" i="29"/>
  <c r="G229" i="29" s="1"/>
  <c r="D229" i="29"/>
  <c r="G141" i="29"/>
  <c r="D147" i="30"/>
  <c r="E147" i="30"/>
  <c r="F127" i="29" s="1"/>
  <c r="E226" i="29" s="1"/>
  <c r="C147" i="30"/>
  <c r="P156" i="30"/>
  <c r="P178" i="30"/>
  <c r="P176" i="30"/>
  <c r="P174" i="30"/>
  <c r="P172" i="30"/>
  <c r="P170" i="30"/>
  <c r="P168" i="30"/>
  <c r="P166" i="30"/>
  <c r="P164" i="30"/>
  <c r="P162" i="30"/>
  <c r="P160" i="30"/>
  <c r="P157" i="30"/>
  <c r="P154" i="30"/>
  <c r="P151" i="30"/>
  <c r="P149" i="30"/>
  <c r="P147" i="30"/>
  <c r="P158" i="30"/>
  <c r="P171" i="30"/>
  <c r="P163" i="30"/>
  <c r="P155" i="30"/>
  <c r="P150" i="30"/>
  <c r="P131" i="30"/>
  <c r="P129" i="30"/>
  <c r="P127" i="30"/>
  <c r="P123" i="30"/>
  <c r="P120" i="30"/>
  <c r="P173" i="30"/>
  <c r="P165" i="30"/>
  <c r="P153" i="30"/>
  <c r="P148" i="30"/>
  <c r="P146" i="30"/>
  <c r="P144" i="30"/>
  <c r="P143" i="30"/>
  <c r="P141" i="30"/>
  <c r="P139" i="30"/>
  <c r="P137" i="30"/>
  <c r="P135" i="30"/>
  <c r="P133" i="30"/>
  <c r="P124" i="30"/>
  <c r="P118" i="30"/>
  <c r="P114" i="30"/>
  <c r="P175" i="30"/>
  <c r="P167" i="30"/>
  <c r="P159" i="30"/>
  <c r="P152" i="30"/>
  <c r="P130" i="30"/>
  <c r="P128" i="30"/>
  <c r="P125" i="30"/>
  <c r="P121" i="30"/>
  <c r="P119" i="30"/>
  <c r="P177" i="30"/>
  <c r="P169" i="30"/>
  <c r="P161" i="30"/>
  <c r="P145" i="30"/>
  <c r="P142" i="30"/>
  <c r="P140" i="30"/>
  <c r="P138" i="30"/>
  <c r="P136" i="30"/>
  <c r="P134" i="30"/>
  <c r="P132" i="30"/>
  <c r="P126" i="30"/>
  <c r="P112" i="30"/>
  <c r="P115" i="30"/>
  <c r="P117" i="30"/>
  <c r="P111" i="30"/>
  <c r="P113" i="30"/>
  <c r="P116" i="30"/>
  <c r="P122" i="30"/>
  <c r="O180" i="30"/>
  <c r="O181" i="30" s="1"/>
  <c r="P179" i="30"/>
  <c r="P180" i="30" l="1"/>
  <c r="Q180" i="30" s="1"/>
  <c r="H7" i="30"/>
  <c r="I6" i="30"/>
  <c r="G226" i="29"/>
  <c r="B118" i="30" s="1"/>
  <c r="Q116" i="30"/>
  <c r="V116" i="30"/>
  <c r="Q117" i="30"/>
  <c r="V117" i="30"/>
  <c r="Q132" i="30"/>
  <c r="Q140" i="30"/>
  <c r="Q169" i="30"/>
  <c r="Q125" i="30"/>
  <c r="Q159" i="30"/>
  <c r="Q118" i="30"/>
  <c r="V118" i="30"/>
  <c r="Q137" i="30"/>
  <c r="Q144" i="30"/>
  <c r="Q165" i="30"/>
  <c r="Q127" i="30"/>
  <c r="Q155" i="30"/>
  <c r="Q147" i="30"/>
  <c r="Q157" i="30"/>
  <c r="Q166" i="30"/>
  <c r="Q174" i="30"/>
  <c r="U174" i="30"/>
  <c r="Q179" i="30"/>
  <c r="U179" i="30"/>
  <c r="Q128" i="30"/>
  <c r="Q173" i="30"/>
  <c r="U173" i="30"/>
  <c r="Q149" i="30"/>
  <c r="Q176" i="30"/>
  <c r="U176" i="30"/>
  <c r="Q113" i="30"/>
  <c r="V113" i="30"/>
  <c r="Q115" i="30"/>
  <c r="V115" i="30"/>
  <c r="Q142" i="30"/>
  <c r="Q167" i="30"/>
  <c r="Q139" i="30"/>
  <c r="Q129" i="30"/>
  <c r="Q160" i="30"/>
  <c r="Q112" i="30"/>
  <c r="V112" i="30"/>
  <c r="Q145" i="30"/>
  <c r="Q175" i="30"/>
  <c r="U175" i="30"/>
  <c r="Q141" i="30"/>
  <c r="Q120" i="30"/>
  <c r="Q171" i="30"/>
  <c r="U171" i="30"/>
  <c r="Q162" i="30"/>
  <c r="Q178" i="30"/>
  <c r="U178" i="30"/>
  <c r="Q134" i="30"/>
  <c r="Q177" i="30"/>
  <c r="U177" i="30"/>
  <c r="Q124" i="30"/>
  <c r="Q146" i="30"/>
  <c r="Q163" i="30"/>
  <c r="Q168" i="30"/>
  <c r="Q136" i="30"/>
  <c r="Q119" i="30"/>
  <c r="Q130" i="30"/>
  <c r="Q133" i="30"/>
  <c r="Q148" i="30"/>
  <c r="Q131" i="30"/>
  <c r="Q151" i="30"/>
  <c r="Q170" i="30"/>
  <c r="U170" i="30"/>
  <c r="Q122" i="30"/>
  <c r="Q111" i="30"/>
  <c r="V111" i="30"/>
  <c r="Q126" i="30"/>
  <c r="Q138" i="30"/>
  <c r="Q161" i="30"/>
  <c r="Q121" i="30"/>
  <c r="Q152" i="30"/>
  <c r="Q114" i="30"/>
  <c r="V114" i="30"/>
  <c r="Q135" i="30"/>
  <c r="Q143" i="30"/>
  <c r="Q153" i="30"/>
  <c r="Q123" i="30"/>
  <c r="Q150" i="30"/>
  <c r="Q158" i="30"/>
  <c r="Q154" i="30"/>
  <c r="Q164" i="30"/>
  <c r="Q172" i="30"/>
  <c r="U172" i="30"/>
  <c r="Q156" i="30"/>
  <c r="Q110" i="30"/>
  <c r="V110" i="30"/>
  <c r="F142" i="29"/>
  <c r="F226" i="29" s="1"/>
  <c r="F229" i="29" s="1"/>
  <c r="F141" i="29"/>
  <c r="P181" i="30"/>
  <c r="Q181" i="30" s="1"/>
  <c r="O182" i="30"/>
  <c r="E229" i="29"/>
  <c r="E227" i="29"/>
  <c r="E228" i="29"/>
  <c r="H8" i="30" l="1"/>
  <c r="I7" i="30"/>
  <c r="O183" i="30"/>
  <c r="P182" i="30"/>
  <c r="Q182" i="30" s="1"/>
  <c r="H9" i="30" l="1"/>
  <c r="I8" i="30"/>
  <c r="O184" i="30"/>
  <c r="P183" i="30"/>
  <c r="Q183" i="30" s="1"/>
  <c r="I9" i="30" l="1"/>
  <c r="H10" i="30"/>
  <c r="O185" i="30"/>
  <c r="P184" i="30"/>
  <c r="Q184" i="30" s="1"/>
  <c r="H11" i="30" l="1"/>
  <c r="I10" i="30"/>
  <c r="O186" i="30"/>
  <c r="P185" i="30"/>
  <c r="Q185" i="30" s="1"/>
  <c r="I11" i="30" l="1"/>
  <c r="H12" i="30"/>
  <c r="O187" i="30"/>
  <c r="P186" i="30"/>
  <c r="Q186" i="30" s="1"/>
  <c r="H13" i="30" l="1"/>
  <c r="I12" i="30"/>
  <c r="E48" i="29" s="1"/>
  <c r="O188" i="30"/>
  <c r="P187" i="30"/>
  <c r="Q187" i="30" s="1"/>
  <c r="E58" i="29" l="1"/>
  <c r="B122" i="30"/>
  <c r="I13" i="30"/>
  <c r="H14" i="30"/>
  <c r="U121" i="30"/>
  <c r="U122" i="30"/>
  <c r="U119" i="30"/>
  <c r="U123" i="30"/>
  <c r="U126" i="30"/>
  <c r="U120" i="30"/>
  <c r="U125" i="30"/>
  <c r="U127" i="30"/>
  <c r="U124" i="30"/>
  <c r="U157" i="30"/>
  <c r="U158" i="30"/>
  <c r="U141" i="30"/>
  <c r="U143" i="30"/>
  <c r="U169" i="30"/>
  <c r="U165" i="30"/>
  <c r="U167" i="30"/>
  <c r="U152" i="30"/>
  <c r="U168" i="30"/>
  <c r="U166" i="30"/>
  <c r="U154" i="30"/>
  <c r="U150" i="30"/>
  <c r="U142" i="30"/>
  <c r="U153" i="30"/>
  <c r="U149" i="30"/>
  <c r="U146" i="30"/>
  <c r="U164" i="30"/>
  <c r="U160" i="30"/>
  <c r="U144" i="30"/>
  <c r="U162" i="30"/>
  <c r="U163" i="30"/>
  <c r="U151" i="30"/>
  <c r="U145" i="30"/>
  <c r="U147" i="30"/>
  <c r="U148" i="30"/>
  <c r="U155" i="30"/>
  <c r="U156" i="30"/>
  <c r="U159" i="30"/>
  <c r="U161" i="30"/>
  <c r="U140" i="30"/>
  <c r="U139" i="30"/>
  <c r="U138" i="30"/>
  <c r="U136" i="30"/>
  <c r="U135" i="30"/>
  <c r="U137" i="30"/>
  <c r="U129" i="30"/>
  <c r="U131" i="30"/>
  <c r="U133" i="30"/>
  <c r="U130" i="30"/>
  <c r="U134" i="30"/>
  <c r="U132" i="30"/>
  <c r="U128" i="30"/>
  <c r="O189" i="30"/>
  <c r="P188" i="30"/>
  <c r="Q188" i="30" s="1"/>
  <c r="I14" i="30" l="1"/>
  <c r="H15" i="30"/>
  <c r="B123" i="30"/>
  <c r="F152" i="30"/>
  <c r="F153" i="30"/>
  <c r="C226" i="29"/>
  <c r="O190" i="30"/>
  <c r="P189" i="30"/>
  <c r="Q189" i="30" s="1"/>
  <c r="R108" i="30" l="1"/>
  <c r="U108" i="30" s="1"/>
  <c r="R161" i="30"/>
  <c r="V161" i="30" s="1"/>
  <c r="R116" i="30"/>
  <c r="U116" i="30" s="1"/>
  <c r="S177" i="30"/>
  <c r="S142" i="30"/>
  <c r="S118" i="30"/>
  <c r="S171" i="30"/>
  <c r="R159" i="30"/>
  <c r="V159" i="30" s="1"/>
  <c r="S145" i="30"/>
  <c r="S151" i="30"/>
  <c r="S113" i="30"/>
  <c r="R127" i="30"/>
  <c r="V127" i="30" s="1"/>
  <c r="S125" i="30"/>
  <c r="S162" i="30"/>
  <c r="S150" i="30"/>
  <c r="S112" i="30"/>
  <c r="R171" i="30"/>
  <c r="V171" i="30" s="1"/>
  <c r="S160" i="30"/>
  <c r="R125" i="30"/>
  <c r="V125" i="30" s="1"/>
  <c r="S127" i="30"/>
  <c r="S139" i="30"/>
  <c r="R156" i="30"/>
  <c r="V156" i="30" s="1"/>
  <c r="R115" i="30"/>
  <c r="U115" i="30" s="1"/>
  <c r="S173" i="30"/>
  <c r="S157" i="30"/>
  <c r="R140" i="30"/>
  <c r="V140" i="30" s="1"/>
  <c r="S144" i="30"/>
  <c r="R144" i="30"/>
  <c r="V144" i="30" s="1"/>
  <c r="R118" i="30"/>
  <c r="U118" i="30" s="1"/>
  <c r="S110" i="30"/>
  <c r="R160" i="30"/>
  <c r="V160" i="30" s="1"/>
  <c r="S133" i="30"/>
  <c r="S115" i="30"/>
  <c r="S161" i="30"/>
  <c r="R164" i="30"/>
  <c r="V164" i="30" s="1"/>
  <c r="R146" i="30"/>
  <c r="V146" i="30" s="1"/>
  <c r="S168" i="30"/>
  <c r="R182" i="30"/>
  <c r="S138" i="30"/>
  <c r="R173" i="30"/>
  <c r="V173" i="30" s="1"/>
  <c r="R110" i="30"/>
  <c r="U110" i="30" s="1"/>
  <c r="S166" i="30"/>
  <c r="S131" i="30"/>
  <c r="R166" i="30"/>
  <c r="V166" i="30" s="1"/>
  <c r="R170" i="30"/>
  <c r="V170" i="30" s="1"/>
  <c r="S167" i="30"/>
  <c r="S140" i="30"/>
  <c r="R172" i="30"/>
  <c r="V172" i="30" s="1"/>
  <c r="S124" i="30"/>
  <c r="R111" i="30"/>
  <c r="U111" i="30" s="1"/>
  <c r="R130" i="30"/>
  <c r="V130" i="30" s="1"/>
  <c r="R123" i="30"/>
  <c r="V123" i="30" s="1"/>
  <c r="S128" i="30"/>
  <c r="S116" i="30"/>
  <c r="R141" i="30"/>
  <c r="V141" i="30" s="1"/>
  <c r="S146" i="30"/>
  <c r="S156" i="30"/>
  <c r="R119" i="30"/>
  <c r="V119" i="30" s="1"/>
  <c r="S155" i="30"/>
  <c r="R134" i="30"/>
  <c r="V134" i="30" s="1"/>
  <c r="R117" i="30"/>
  <c r="U117" i="30" s="1"/>
  <c r="R112" i="30"/>
  <c r="U112" i="30" s="1"/>
  <c r="S122" i="30"/>
  <c r="R114" i="30"/>
  <c r="U114" i="30" s="1"/>
  <c r="S179" i="30"/>
  <c r="R181" i="30"/>
  <c r="R121" i="30"/>
  <c r="V121" i="30" s="1"/>
  <c r="S119" i="30"/>
  <c r="S170" i="30"/>
  <c r="S137" i="30"/>
  <c r="S159" i="30"/>
  <c r="R145" i="30"/>
  <c r="V145" i="30" s="1"/>
  <c r="R133" i="30"/>
  <c r="V133" i="30" s="1"/>
  <c r="S163" i="30"/>
  <c r="S178" i="30"/>
  <c r="S136" i="30"/>
  <c r="R138" i="30"/>
  <c r="V138" i="30" s="1"/>
  <c r="R151" i="30"/>
  <c r="V151" i="30" s="1"/>
  <c r="R120" i="30"/>
  <c r="V120" i="30" s="1"/>
  <c r="R113" i="30"/>
  <c r="U113" i="30" s="1"/>
  <c r="S134" i="30"/>
  <c r="B126" i="30"/>
  <c r="S175" i="30"/>
  <c r="R163" i="30"/>
  <c r="V163" i="30" s="1"/>
  <c r="S158" i="30"/>
  <c r="R162" i="30"/>
  <c r="V162" i="30" s="1"/>
  <c r="S117" i="30"/>
  <c r="R131" i="30"/>
  <c r="V131" i="30" s="1"/>
  <c r="S147" i="30"/>
  <c r="S121" i="30"/>
  <c r="R177" i="30"/>
  <c r="V177" i="30" s="1"/>
  <c r="R147" i="30"/>
  <c r="V147" i="30" s="1"/>
  <c r="R132" i="30"/>
  <c r="V132" i="30" s="1"/>
  <c r="R129" i="30"/>
  <c r="V129" i="30" s="1"/>
  <c r="R137" i="30"/>
  <c r="V137" i="30" s="1"/>
  <c r="S109" i="30"/>
  <c r="S111" i="30"/>
  <c r="S126" i="30"/>
  <c r="R157" i="30"/>
  <c r="V157" i="30" s="1"/>
  <c r="R168" i="30"/>
  <c r="V168" i="30" s="1"/>
  <c r="S123" i="30"/>
  <c r="S172" i="30"/>
  <c r="R150" i="30"/>
  <c r="V150" i="30" s="1"/>
  <c r="S152" i="30"/>
  <c r="R183" i="30"/>
  <c r="R185" i="30"/>
  <c r="R154" i="30"/>
  <c r="V154" i="30" s="1"/>
  <c r="S120" i="30"/>
  <c r="R175" i="30"/>
  <c r="V175" i="30" s="1"/>
  <c r="R128" i="30"/>
  <c r="V128" i="30" s="1"/>
  <c r="S143" i="30"/>
  <c r="S169" i="30"/>
  <c r="R149" i="30"/>
  <c r="V149" i="30" s="1"/>
  <c r="R153" i="30"/>
  <c r="V153" i="30" s="1"/>
  <c r="R142" i="30"/>
  <c r="V142" i="30" s="1"/>
  <c r="R139" i="30"/>
  <c r="V139" i="30" s="1"/>
  <c r="R169" i="30"/>
  <c r="V169" i="30" s="1"/>
  <c r="R126" i="30"/>
  <c r="V126" i="30" s="1"/>
  <c r="R143" i="30"/>
  <c r="V143" i="30" s="1"/>
  <c r="R136" i="30"/>
  <c r="V136" i="30" s="1"/>
  <c r="R158" i="30"/>
  <c r="V158" i="30" s="1"/>
  <c r="S164" i="30"/>
  <c r="R184" i="30"/>
  <c r="S108" i="30"/>
  <c r="S165" i="30"/>
  <c r="R152" i="30"/>
  <c r="V152" i="30" s="1"/>
  <c r="S114" i="30"/>
  <c r="S176" i="30"/>
  <c r="S141" i="30"/>
  <c r="R179" i="30"/>
  <c r="V179" i="30" s="1"/>
  <c r="R167" i="30"/>
  <c r="V167" i="30" s="1"/>
  <c r="R176" i="30"/>
  <c r="V176" i="30" s="1"/>
  <c r="R178" i="30"/>
  <c r="R122" i="30"/>
  <c r="V122" i="30" s="1"/>
  <c r="S135" i="30"/>
  <c r="S153" i="30"/>
  <c r="R165" i="30"/>
  <c r="V165" i="30" s="1"/>
  <c r="S129" i="30"/>
  <c r="R124" i="30"/>
  <c r="V124" i="30" s="1"/>
  <c r="S174" i="30"/>
  <c r="S132" i="30"/>
  <c r="S149" i="30"/>
  <c r="S130" i="30"/>
  <c r="R180" i="30"/>
  <c r="S154" i="30"/>
  <c r="R174" i="30"/>
  <c r="V174" i="30" s="1"/>
  <c r="R135" i="30"/>
  <c r="V135" i="30" s="1"/>
  <c r="R155" i="30"/>
  <c r="V155" i="30" s="1"/>
  <c r="R109" i="30"/>
  <c r="U109" i="30" s="1"/>
  <c r="S148" i="30"/>
  <c r="R148" i="30"/>
  <c r="V148" i="30" s="1"/>
  <c r="R186" i="30"/>
  <c r="R187" i="30"/>
  <c r="C229" i="29"/>
  <c r="H229" i="29"/>
  <c r="G238" i="29" s="1"/>
  <c r="C228" i="29"/>
  <c r="C227" i="29"/>
  <c r="H226" i="29"/>
  <c r="C238" i="29" s="1"/>
  <c r="I15" i="30"/>
  <c r="H16" i="30"/>
  <c r="R189" i="30"/>
  <c r="R188" i="30"/>
  <c r="O191" i="30"/>
  <c r="P190" i="30"/>
  <c r="Q190" i="30" s="1"/>
  <c r="R190" i="30" s="1"/>
  <c r="H17" i="30" l="1"/>
  <c r="I16" i="30"/>
  <c r="V178" i="30"/>
  <c r="V180" i="30" s="1"/>
  <c r="B127" i="30"/>
  <c r="U180" i="30"/>
  <c r="O192" i="30"/>
  <c r="P191" i="30"/>
  <c r="Q191" i="30" s="1"/>
  <c r="R191" i="30" s="1"/>
  <c r="I17" i="30" l="1"/>
  <c r="H18" i="30"/>
  <c r="O193" i="30"/>
  <c r="P192" i="30"/>
  <c r="Q192" i="30" s="1"/>
  <c r="R192" i="30" s="1"/>
  <c r="H19" i="30" l="1"/>
  <c r="I18" i="30"/>
  <c r="O194" i="30"/>
  <c r="P193" i="30"/>
  <c r="Q193" i="30" s="1"/>
  <c r="R193" i="30" s="1"/>
  <c r="I19" i="30" l="1"/>
  <c r="H20" i="30"/>
  <c r="O195" i="30"/>
  <c r="P194" i="30"/>
  <c r="Q194" i="30" s="1"/>
  <c r="R194" i="30" s="1"/>
  <c r="H21" i="30" l="1"/>
  <c r="I20" i="30"/>
  <c r="O196" i="30"/>
  <c r="P195" i="30"/>
  <c r="Q195" i="30" s="1"/>
  <c r="R195" i="30" s="1"/>
  <c r="I21" i="30" l="1"/>
  <c r="H22" i="30"/>
  <c r="O197" i="30"/>
  <c r="P196" i="30"/>
  <c r="Q196" i="30" s="1"/>
  <c r="R196" i="30" s="1"/>
  <c r="H23" i="30" l="1"/>
  <c r="I22" i="30"/>
  <c r="P197" i="30"/>
  <c r="Q197" i="30" s="1"/>
  <c r="R197" i="30" s="1"/>
  <c r="O198" i="30"/>
  <c r="I23" i="30" l="1"/>
  <c r="H24" i="30"/>
  <c r="O199" i="30"/>
  <c r="P198" i="30"/>
  <c r="Q198" i="30" s="1"/>
  <c r="R198" i="30" s="1"/>
  <c r="H25" i="30" l="1"/>
  <c r="I24" i="30"/>
  <c r="O200" i="30"/>
  <c r="P199" i="30"/>
  <c r="Q199" i="30" s="1"/>
  <c r="R199" i="30" s="1"/>
  <c r="I25" i="30" l="1"/>
  <c r="H26" i="30"/>
  <c r="O201" i="30"/>
  <c r="P200" i="30"/>
  <c r="Q200" i="30" s="1"/>
  <c r="R200" i="30" s="1"/>
  <c r="H27" i="30" l="1"/>
  <c r="I26" i="30"/>
  <c r="O202" i="30"/>
  <c r="P201" i="30"/>
  <c r="Q201" i="30" s="1"/>
  <c r="R201" i="30" s="1"/>
  <c r="I27" i="30" l="1"/>
  <c r="H28" i="30"/>
  <c r="O203" i="30"/>
  <c r="P202" i="30"/>
  <c r="Q202" i="30" s="1"/>
  <c r="R202" i="30" s="1"/>
  <c r="H29" i="30" l="1"/>
  <c r="I28" i="30"/>
  <c r="O204" i="30"/>
  <c r="P203" i="30"/>
  <c r="Q203" i="30" s="1"/>
  <c r="R203" i="30" s="1"/>
  <c r="I29" i="30" l="1"/>
  <c r="H30" i="30"/>
  <c r="O205" i="30"/>
  <c r="P204" i="30"/>
  <c r="Q204" i="30" s="1"/>
  <c r="R204" i="30" s="1"/>
  <c r="H31" i="30" l="1"/>
  <c r="I30" i="30"/>
  <c r="O206" i="30"/>
  <c r="P205" i="30"/>
  <c r="Q205" i="30" s="1"/>
  <c r="R205" i="30" s="1"/>
  <c r="I31" i="30" l="1"/>
  <c r="H32" i="30"/>
  <c r="O207" i="30"/>
  <c r="P206" i="30"/>
  <c r="Q206" i="30" s="1"/>
  <c r="R206" i="30" s="1"/>
  <c r="H33" i="30" l="1"/>
  <c r="I32" i="30"/>
  <c r="O208" i="30"/>
  <c r="P208" i="30" s="1"/>
  <c r="Q208" i="30" s="1"/>
  <c r="P207" i="30"/>
  <c r="Q207" i="30" s="1"/>
  <c r="R207" i="30" s="1"/>
  <c r="I33" i="30" l="1"/>
  <c r="H34" i="30"/>
  <c r="F227" i="29"/>
  <c r="R208" i="30"/>
  <c r="H35" i="30" l="1"/>
  <c r="I34" i="30"/>
  <c r="F32" i="33"/>
  <c r="G32" i="33"/>
  <c r="F228" i="29"/>
  <c r="H228" i="29"/>
  <c r="F233" i="29" s="1"/>
  <c r="H227" i="29"/>
  <c r="I35" i="30" l="1"/>
  <c r="H36" i="30"/>
  <c r="H32" i="33"/>
  <c r="I32" i="33" s="1"/>
  <c r="J32" i="33" s="1"/>
  <c r="D233" i="29"/>
  <c r="H37" i="30" l="1"/>
  <c r="I36" i="30"/>
  <c r="I37" i="30" l="1"/>
  <c r="H38" i="30"/>
  <c r="H39" i="30" l="1"/>
  <c r="I38" i="30"/>
  <c r="I39" i="30" l="1"/>
  <c r="H40" i="30"/>
  <c r="H41" i="30" l="1"/>
  <c r="I40" i="30"/>
  <c r="I41" i="30" l="1"/>
  <c r="H42" i="30"/>
  <c r="H43" i="30" l="1"/>
  <c r="I42" i="30"/>
  <c r="I43" i="30" l="1"/>
  <c r="H44" i="30"/>
  <c r="H45" i="30" l="1"/>
  <c r="I44" i="30"/>
  <c r="I45" i="30" l="1"/>
  <c r="H46" i="30"/>
  <c r="H47" i="30" l="1"/>
  <c r="I46" i="30"/>
  <c r="I47" i="30" l="1"/>
  <c r="H48" i="30"/>
  <c r="H49" i="30" l="1"/>
  <c r="I48" i="30"/>
  <c r="I49" i="30" l="1"/>
  <c r="H50" i="30"/>
  <c r="H51" i="30" l="1"/>
  <c r="I50" i="30"/>
  <c r="I51" i="30" l="1"/>
  <c r="H52" i="30"/>
  <c r="I52" i="30" l="1"/>
  <c r="H53" i="30"/>
  <c r="I53" i="30" l="1"/>
  <c r="H54" i="30"/>
  <c r="H55" i="30" l="1"/>
  <c r="I54" i="30"/>
  <c r="I55" i="30" l="1"/>
  <c r="H56" i="30"/>
  <c r="H57" i="30" l="1"/>
  <c r="I56" i="30"/>
  <c r="I57" i="30" l="1"/>
  <c r="H58" i="30"/>
  <c r="H59" i="30" l="1"/>
  <c r="I58" i="30"/>
  <c r="I59" i="30" l="1"/>
  <c r="H60" i="30"/>
  <c r="H61" i="30" l="1"/>
  <c r="I60" i="30"/>
  <c r="I61" i="30" l="1"/>
  <c r="H62" i="30"/>
  <c r="H63" i="30" l="1"/>
  <c r="I62" i="30"/>
  <c r="I63" i="30" l="1"/>
  <c r="H64" i="30"/>
  <c r="H65" i="30" l="1"/>
  <c r="I64" i="30"/>
  <c r="I65" i="30" l="1"/>
  <c r="H66" i="30"/>
  <c r="H67" i="30" l="1"/>
  <c r="I66" i="30"/>
  <c r="I67" i="30" l="1"/>
  <c r="H68" i="30"/>
  <c r="H69" i="30" l="1"/>
  <c r="I68" i="30"/>
  <c r="I69" i="30" l="1"/>
  <c r="H70" i="30"/>
  <c r="H71" i="30" l="1"/>
  <c r="I70" i="30"/>
  <c r="I71" i="30" l="1"/>
  <c r="H72" i="30"/>
  <c r="H73" i="30" l="1"/>
  <c r="I72" i="30"/>
  <c r="I73" i="30" l="1"/>
  <c r="H74" i="30"/>
  <c r="H75" i="30" l="1"/>
  <c r="I74" i="30"/>
  <c r="I75" i="30" l="1"/>
  <c r="H76" i="30"/>
  <c r="H77" i="30" l="1"/>
  <c r="I76" i="30"/>
  <c r="I77" i="30" l="1"/>
  <c r="H78" i="30"/>
  <c r="H79" i="30" l="1"/>
  <c r="I78" i="30"/>
  <c r="I79" i="30" l="1"/>
  <c r="H80" i="30"/>
  <c r="I80" i="30" l="1"/>
  <c r="H81" i="30"/>
  <c r="I81" i="30" l="1"/>
  <c r="H82" i="30"/>
  <c r="H83" i="30" l="1"/>
  <c r="I82" i="30"/>
  <c r="I83" i="30" l="1"/>
  <c r="H84" i="30"/>
  <c r="H85" i="30" l="1"/>
  <c r="I84" i="30"/>
  <c r="I85" i="30" l="1"/>
  <c r="H86" i="30"/>
  <c r="I86" i="30" l="1"/>
  <c r="H87" i="30"/>
  <c r="I87" i="30" l="1"/>
  <c r="H88" i="30"/>
  <c r="H89" i="30" l="1"/>
  <c r="I88" i="30"/>
  <c r="I89" i="30" l="1"/>
  <c r="H90" i="30"/>
  <c r="H91" i="30" l="1"/>
  <c r="I90" i="30"/>
  <c r="I91" i="30" l="1"/>
  <c r="H92" i="30"/>
  <c r="I92" i="30" l="1"/>
  <c r="H93" i="30"/>
  <c r="I93" i="30" l="1"/>
  <c r="H94" i="30"/>
  <c r="H95" i="30" l="1"/>
  <c r="I94" i="30"/>
  <c r="I95" i="30" l="1"/>
  <c r="H96" i="30"/>
  <c r="H97" i="30" l="1"/>
  <c r="I96" i="30"/>
  <c r="I97" i="30" l="1"/>
  <c r="H98" i="30"/>
  <c r="H99" i="30" l="1"/>
  <c r="I98" i="30"/>
  <c r="H100" i="30" l="1"/>
  <c r="I99" i="30"/>
  <c r="H101" i="30" l="1"/>
  <c r="I100" i="30"/>
  <c r="D4" i="17"/>
  <c r="D5" i="17"/>
  <c r="D6" i="17"/>
  <c r="D7" i="17"/>
  <c r="B12" i="28"/>
  <c r="B13" i="28" s="1"/>
  <c r="G30" i="27"/>
  <c r="G29" i="27"/>
  <c r="G21" i="27"/>
  <c r="I101" i="30" l="1"/>
  <c r="H102" i="30"/>
  <c r="I102" i="30" s="1"/>
  <c r="G24" i="27"/>
  <c r="G26" i="27" s="1"/>
  <c r="H51" i="27" s="1"/>
  <c r="B14" i="28"/>
  <c r="G25" i="27" l="1"/>
  <c r="C5" i="28"/>
  <c r="B15" i="28"/>
  <c r="C4" i="28" l="1"/>
  <c r="B16" i="28"/>
  <c r="B17" i="28" l="1"/>
  <c r="B18" i="28" l="1"/>
  <c r="B19" i="28" l="1"/>
  <c r="B20" i="28" l="1"/>
  <c r="B21" i="28" l="1"/>
  <c r="B22" i="28" l="1"/>
  <c r="B23" i="28" l="1"/>
  <c r="B24" i="28" l="1"/>
  <c r="B25" i="28" l="1"/>
  <c r="B26" i="28" l="1"/>
  <c r="B27" i="28" l="1"/>
  <c r="B28" i="28" l="1"/>
  <c r="B29" i="28" l="1"/>
  <c r="B30" i="28" l="1"/>
  <c r="B31" i="28" l="1"/>
  <c r="B32" i="28" l="1"/>
  <c r="B33" i="28" l="1"/>
  <c r="B34" i="28" l="1"/>
  <c r="B35" i="28" l="1"/>
  <c r="B36" i="28" l="1"/>
  <c r="B37" i="28" l="1"/>
  <c r="B38" i="28" l="1"/>
  <c r="B39" i="28" l="1"/>
  <c r="B40" i="28" l="1"/>
  <c r="B41" i="28" l="1"/>
  <c r="B42" i="28" l="1"/>
  <c r="B43" i="28" l="1"/>
  <c r="B44" i="28" l="1"/>
  <c r="B45" i="28" l="1"/>
  <c r="B46" i="28" l="1"/>
  <c r="B47" i="28" l="1"/>
  <c r="B48" i="28" l="1"/>
  <c r="B49" i="28" l="1"/>
  <c r="B50" i="28" l="1"/>
  <c r="B51" i="28" l="1"/>
  <c r="B52" i="28" l="1"/>
  <c r="B53" i="28" l="1"/>
  <c r="B54" i="28" l="1"/>
  <c r="B55" i="28" l="1"/>
  <c r="B56" i="28" l="1"/>
  <c r="B57" i="28" l="1"/>
  <c r="B58" i="28" l="1"/>
  <c r="B59" i="28" l="1"/>
  <c r="B60" i="28" l="1"/>
  <c r="B61" i="28" l="1"/>
  <c r="B62" i="28" l="1"/>
  <c r="B63" i="28" l="1"/>
  <c r="B64" i="28" l="1"/>
  <c r="B65" i="28" l="1"/>
  <c r="B66" i="28" l="1"/>
  <c r="B67" i="28" l="1"/>
  <c r="B68" i="28" l="1"/>
  <c r="B69" i="28" l="1"/>
  <c r="B70" i="28" l="1"/>
  <c r="B71" i="28" l="1"/>
  <c r="B72" i="28" l="1"/>
  <c r="B73" i="28" l="1"/>
  <c r="B74" i="28" l="1"/>
  <c r="B75" i="28" l="1"/>
  <c r="B76" i="28" l="1"/>
  <c r="B77" i="28" l="1"/>
  <c r="B78" i="28" l="1"/>
  <c r="B79" i="28" l="1"/>
  <c r="B80" i="28" l="1"/>
  <c r="B81" i="28" l="1"/>
  <c r="B82" i="28" l="1"/>
  <c r="B83" i="28" l="1"/>
  <c r="B84" i="28" l="1"/>
  <c r="B85" i="28" l="1"/>
  <c r="B86" i="28" l="1"/>
  <c r="B87" i="28" l="1"/>
  <c r="B88" i="28" l="1"/>
  <c r="B89" i="28" l="1"/>
  <c r="B90" i="28" l="1"/>
  <c r="B91" i="28" l="1"/>
  <c r="B92" i="28" l="1"/>
  <c r="B93" i="28" l="1"/>
  <c r="B94" i="28" l="1"/>
  <c r="B95" i="28" l="1"/>
  <c r="B96" i="28" l="1"/>
  <c r="B97" i="28" l="1"/>
  <c r="B98" i="28" l="1"/>
  <c r="B99" i="28" l="1"/>
  <c r="B100" i="28" l="1"/>
  <c r="B101" i="28" l="1"/>
  <c r="B102" i="28" l="1"/>
  <c r="B103" i="28" l="1"/>
  <c r="B104" i="28" l="1"/>
  <c r="B105" i="28" l="1"/>
  <c r="B106" i="28" l="1"/>
  <c r="B107" i="28" l="1"/>
  <c r="B108" i="28" l="1"/>
  <c r="B109" i="28" l="1"/>
  <c r="B110" i="28" l="1"/>
  <c r="B111" i="28" l="1"/>
  <c r="B112" i="28" l="1"/>
  <c r="B113" i="28" l="1"/>
  <c r="B114" i="28" l="1"/>
  <c r="B115" i="28" l="1"/>
  <c r="B116" i="28" l="1"/>
  <c r="B117" i="28" l="1"/>
  <c r="B118" i="28" l="1"/>
  <c r="B119" i="28" l="1"/>
  <c r="B120" i="28" l="1"/>
  <c r="B121" i="28" l="1"/>
  <c r="B122" i="28" l="1"/>
  <c r="B123" i="28" l="1"/>
  <c r="B124" i="28" l="1"/>
  <c r="B125" i="28" l="1"/>
  <c r="B126" i="28" l="1"/>
  <c r="B127" i="28" l="1"/>
  <c r="B128" i="28" l="1"/>
  <c r="B129" i="28" l="1"/>
  <c r="B130" i="28" l="1"/>
  <c r="B131" i="28" l="1"/>
  <c r="B132" i="28" l="1"/>
  <c r="B133" i="28" l="1"/>
  <c r="B134" i="28" l="1"/>
  <c r="B135" i="28" l="1"/>
  <c r="B136" i="28" l="1"/>
  <c r="B137" i="28" l="1"/>
  <c r="B138" i="28" l="1"/>
  <c r="B139" i="28" l="1"/>
  <c r="B140" i="28" l="1"/>
  <c r="B141" i="28" l="1"/>
  <c r="B142" i="28" l="1"/>
  <c r="B143" i="28" l="1"/>
  <c r="B144" i="28" l="1"/>
  <c r="B145" i="28" l="1"/>
  <c r="B146" i="28" l="1"/>
  <c r="B147" i="28" l="1"/>
  <c r="B148" i="28" l="1"/>
  <c r="B149" i="28" l="1"/>
  <c r="B150" i="28" l="1"/>
  <c r="B151" i="28" l="1"/>
  <c r="B152" i="28" l="1"/>
  <c r="B153" i="28" l="1"/>
  <c r="B154" i="28" l="1"/>
  <c r="B155" i="28" l="1"/>
  <c r="B156" i="28" l="1"/>
  <c r="B157" i="28" l="1"/>
  <c r="B158" i="28" l="1"/>
  <c r="B159" i="28" l="1"/>
  <c r="B160" i="28" l="1"/>
  <c r="B161" i="28" l="1"/>
  <c r="B162" i="28" l="1"/>
  <c r="B163" i="28" l="1"/>
  <c r="B164" i="28" l="1"/>
  <c r="B165" i="28" l="1"/>
  <c r="B166" i="28" l="1"/>
  <c r="B167" i="28" l="1"/>
  <c r="B168" i="28" l="1"/>
  <c r="B169" i="28" l="1"/>
  <c r="B170" i="28" l="1"/>
  <c r="B171" i="28" l="1"/>
  <c r="B172" i="28" l="1"/>
  <c r="B173" i="28" l="1"/>
  <c r="B174" i="28" l="1"/>
  <c r="B175" i="28" l="1"/>
  <c r="B176" i="28" l="1"/>
  <c r="B177" i="28" l="1"/>
  <c r="B178" i="28" l="1"/>
  <c r="B179" i="28" l="1"/>
  <c r="B180" i="28" l="1"/>
  <c r="B181" i="28" l="1"/>
  <c r="B182" i="28" l="1"/>
  <c r="B183" i="28" l="1"/>
  <c r="B184" i="28" l="1"/>
  <c r="B185" i="28" l="1"/>
  <c r="B186" i="28" l="1"/>
  <c r="B187" i="28" l="1"/>
  <c r="B188" i="28" l="1"/>
  <c r="B189" i="28" l="1"/>
  <c r="B190" i="28" l="1"/>
  <c r="B191" i="28" l="1"/>
  <c r="B192" i="28" l="1"/>
  <c r="B193" i="28" l="1"/>
  <c r="B194" i="28" l="1"/>
  <c r="B195" i="28" l="1"/>
  <c r="B196" i="28" l="1"/>
  <c r="B197" i="28" l="1"/>
  <c r="B198" i="28" l="1"/>
  <c r="B199" i="28" l="1"/>
  <c r="B200" i="28" l="1"/>
  <c r="B201" i="28" l="1"/>
  <c r="B202" i="28" l="1"/>
  <c r="B203" i="28" l="1"/>
  <c r="B204" i="28" l="1"/>
  <c r="B205" i="28" l="1"/>
  <c r="B206" i="28" l="1"/>
  <c r="B207" i="28" l="1"/>
  <c r="B208" i="28" l="1"/>
  <c r="B209" i="28" l="1"/>
  <c r="B210" i="28" l="1"/>
  <c r="B211" i="28" l="1"/>
  <c r="B212" i="28" l="1"/>
  <c r="B213" i="28" l="1"/>
  <c r="B214" i="28" l="1"/>
  <c r="B215" i="28" l="1"/>
  <c r="B216" i="28" l="1"/>
  <c r="B217" i="28" l="1"/>
  <c r="B218" i="28" l="1"/>
  <c r="B219" i="28" l="1"/>
  <c r="B220" i="28" l="1"/>
  <c r="B221" i="28" l="1"/>
  <c r="B222" i="28" l="1"/>
  <c r="B223" i="28" l="1"/>
  <c r="B224" i="28" l="1"/>
  <c r="B225" i="28" l="1"/>
  <c r="B226" i="28" l="1"/>
  <c r="B227" i="28" l="1"/>
  <c r="B228" i="28" l="1"/>
  <c r="B229" i="28" l="1"/>
  <c r="B230" i="28" l="1"/>
  <c r="B231" i="28" l="1"/>
  <c r="B232" i="28" l="1"/>
  <c r="B233" i="28" l="1"/>
  <c r="B234" i="28" l="1"/>
  <c r="B235" i="28" l="1"/>
  <c r="B236" i="28" l="1"/>
  <c r="B237" i="28" l="1"/>
  <c r="B238" i="28" l="1"/>
  <c r="B239" i="28" l="1"/>
  <c r="B240" i="28" l="1"/>
  <c r="B241" i="28" l="1"/>
  <c r="B242" i="28" l="1"/>
  <c r="B243" i="28" l="1"/>
  <c r="B244" i="28" l="1"/>
  <c r="B245" i="28" l="1"/>
  <c r="B246" i="28" l="1"/>
  <c r="B247" i="28" l="1"/>
  <c r="B248" i="28" l="1"/>
  <c r="B249" i="28" l="1"/>
  <c r="B250" i="28" l="1"/>
  <c r="B251" i="28" l="1"/>
  <c r="B252" i="28" l="1"/>
  <c r="B253" i="28" l="1"/>
  <c r="B254" i="28" l="1"/>
  <c r="B255" i="28" l="1"/>
  <c r="B256" i="28" l="1"/>
  <c r="B257" i="28" l="1"/>
  <c r="B258" i="28" l="1"/>
  <c r="B259" i="28" l="1"/>
  <c r="B260" i="28" l="1"/>
  <c r="B261" i="28" l="1"/>
  <c r="B262" i="28" l="1"/>
  <c r="B263" i="28" l="1"/>
  <c r="B264" i="28" l="1"/>
  <c r="B265" i="28" l="1"/>
  <c r="B266" i="28" l="1"/>
  <c r="B267" i="28" l="1"/>
  <c r="B268" i="28" l="1"/>
  <c r="B269" i="28" l="1"/>
  <c r="B270" i="28" l="1"/>
  <c r="B271" i="28" l="1"/>
  <c r="B272" i="28" l="1"/>
  <c r="B273" i="28" l="1"/>
  <c r="B274" i="28" l="1"/>
  <c r="B275" i="28" l="1"/>
  <c r="B276" i="28" l="1"/>
  <c r="B277" i="28" l="1"/>
  <c r="B278" i="28" l="1"/>
  <c r="B279" i="28" l="1"/>
  <c r="B280" i="28" l="1"/>
  <c r="B281" i="28" l="1"/>
  <c r="B282" i="28" l="1"/>
  <c r="B283" i="28" l="1"/>
  <c r="B284" i="28" l="1"/>
  <c r="B285" i="28" l="1"/>
  <c r="B286" i="28" l="1"/>
  <c r="B287" i="28" l="1"/>
  <c r="B288" i="28" l="1"/>
  <c r="B289" i="28" l="1"/>
  <c r="B290" i="28" l="1"/>
  <c r="B291" i="28" l="1"/>
  <c r="B292" i="28" l="1"/>
  <c r="B293" i="28" l="1"/>
  <c r="B294" i="28" l="1"/>
  <c r="B295" i="28" l="1"/>
  <c r="B296" i="28" l="1"/>
  <c r="B297" i="28" l="1"/>
  <c r="B298" i="28" l="1"/>
  <c r="B299" i="28" l="1"/>
  <c r="B300" i="28" l="1"/>
  <c r="B301" i="28" l="1"/>
  <c r="B302" i="28" l="1"/>
  <c r="B303" i="28" l="1"/>
  <c r="B304" i="28" l="1"/>
  <c r="B305" i="28" l="1"/>
  <c r="B306" i="28" l="1"/>
  <c r="B307" i="28" l="1"/>
  <c r="B308" i="28" l="1"/>
  <c r="B309" i="28" l="1"/>
  <c r="B310" i="28" l="1"/>
  <c r="B311" i="28" l="1"/>
  <c r="B312" i="28" l="1"/>
  <c r="B313" i="28" l="1"/>
  <c r="B314" i="28" l="1"/>
  <c r="B315" i="28" l="1"/>
  <c r="B316" i="28" l="1"/>
  <c r="B317" i="28" l="1"/>
  <c r="B318" i="28" l="1"/>
  <c r="B319" i="28" l="1"/>
  <c r="B320" i="28" l="1"/>
  <c r="B321" i="28" l="1"/>
  <c r="B322" i="28" l="1"/>
  <c r="B323" i="28" l="1"/>
  <c r="B324" i="28" l="1"/>
  <c r="B325" i="28" l="1"/>
  <c r="B326" i="28" l="1"/>
  <c r="B327" i="28" l="1"/>
  <c r="B328" i="28" l="1"/>
  <c r="B329" i="28" l="1"/>
  <c r="B330" i="28" l="1"/>
  <c r="B331" i="28" l="1"/>
  <c r="B332" i="28" l="1"/>
  <c r="B333" i="28" l="1"/>
  <c r="B334" i="28" l="1"/>
  <c r="B335" i="28" l="1"/>
  <c r="B336" i="28" l="1"/>
  <c r="B337" i="28" l="1"/>
  <c r="B338" i="28" l="1"/>
  <c r="B339" i="28" l="1"/>
  <c r="B340" i="28" l="1"/>
  <c r="B341" i="28" l="1"/>
  <c r="B342" i="28" l="1"/>
  <c r="B343" i="28" l="1"/>
  <c r="B344" i="28" l="1"/>
  <c r="B345" i="28" l="1"/>
  <c r="B346" i="28" l="1"/>
  <c r="B347" i="28" l="1"/>
  <c r="B348" i="28" l="1"/>
  <c r="B349" i="28" l="1"/>
  <c r="B350" i="28" l="1"/>
  <c r="B351" i="28" l="1"/>
  <c r="B352" i="28" l="1"/>
  <c r="B353" i="28" l="1"/>
  <c r="B354" i="28" l="1"/>
  <c r="B355" i="28" l="1"/>
  <c r="B356" i="28" l="1"/>
  <c r="B357" i="28" l="1"/>
  <c r="B358" i="28" l="1"/>
  <c r="B359" i="28" l="1"/>
  <c r="B360" i="28" l="1"/>
  <c r="B361" i="28" l="1"/>
  <c r="B362" i="28" l="1"/>
  <c r="B363" i="28" l="1"/>
  <c r="B364" i="28" l="1"/>
  <c r="B365" i="28" l="1"/>
  <c r="B366" i="28" l="1"/>
  <c r="B367" i="28" l="1"/>
  <c r="B368" i="28" l="1"/>
  <c r="B369" i="28" l="1"/>
  <c r="B370" i="28" l="1"/>
  <c r="B371" i="28" l="1"/>
  <c r="B372" i="28" l="1"/>
  <c r="B373" i="28" l="1"/>
  <c r="B374" i="28" l="1"/>
  <c r="B375" i="28" l="1"/>
  <c r="B376" i="28" l="1"/>
  <c r="B377" i="28" l="1"/>
  <c r="B378" i="28" l="1"/>
  <c r="B379" i="28" l="1"/>
  <c r="B380" i="28" l="1"/>
  <c r="B381" i="28" l="1"/>
  <c r="B382" i="28" l="1"/>
  <c r="B383" i="28" l="1"/>
  <c r="B384" i="28" l="1"/>
  <c r="B385" i="28" l="1"/>
  <c r="B386" i="28" l="1"/>
  <c r="B387" i="28" l="1"/>
  <c r="B388" i="28" l="1"/>
  <c r="B389" i="28" l="1"/>
  <c r="B390" i="28" l="1"/>
  <c r="B391" i="28" l="1"/>
  <c r="B392" i="28" l="1"/>
  <c r="B393" i="28" l="1"/>
  <c r="B394" i="28" l="1"/>
  <c r="B395" i="28" l="1"/>
  <c r="B396" i="28" l="1"/>
  <c r="B397" i="28" l="1"/>
  <c r="B398" i="28" l="1"/>
  <c r="B399" i="28" l="1"/>
  <c r="B400" i="28" l="1"/>
  <c r="B401" i="28" l="1"/>
  <c r="B402" i="28" l="1"/>
  <c r="B403" i="28" l="1"/>
  <c r="B404" i="28" l="1"/>
  <c r="B405" i="28" l="1"/>
  <c r="B406" i="28" l="1"/>
  <c r="B407" i="28" l="1"/>
  <c r="B408" i="28" l="1"/>
  <c r="B409" i="28" l="1"/>
  <c r="B410" i="28" l="1"/>
  <c r="B411" i="28" l="1"/>
  <c r="B412" i="28" l="1"/>
  <c r="B413" i="28" l="1"/>
  <c r="B414" i="28" l="1"/>
  <c r="B415" i="28" l="1"/>
  <c r="B416" i="28" l="1"/>
  <c r="B417" i="28" l="1"/>
  <c r="B418" i="28" l="1"/>
  <c r="B419" i="28" l="1"/>
  <c r="B420" i="28" l="1"/>
  <c r="B421" i="28" l="1"/>
  <c r="B422" i="28" l="1"/>
  <c r="B423" i="28" l="1"/>
  <c r="B424" i="28" l="1"/>
  <c r="B425" i="28" l="1"/>
  <c r="B426" i="28" l="1"/>
  <c r="B427" i="28" l="1"/>
  <c r="B428" i="28" l="1"/>
  <c r="B429" i="28" l="1"/>
  <c r="B430" i="28" l="1"/>
  <c r="B431" i="28" l="1"/>
  <c r="B432" i="28" l="1"/>
  <c r="B433" i="28" l="1"/>
  <c r="B434" i="28" l="1"/>
  <c r="B435" i="28" l="1"/>
  <c r="B436" i="28" l="1"/>
  <c r="B437" i="28" l="1"/>
  <c r="B438" i="28" l="1"/>
  <c r="B439" i="28" l="1"/>
  <c r="B440" i="28" l="1"/>
  <c r="B441" i="28" l="1"/>
  <c r="B442" i="28" l="1"/>
  <c r="B443" i="28" l="1"/>
  <c r="B444" i="28" l="1"/>
  <c r="B445" i="28" l="1"/>
  <c r="B446" i="28" l="1"/>
  <c r="B447" i="28" l="1"/>
  <c r="B448" i="28" l="1"/>
  <c r="B449" i="28" l="1"/>
  <c r="B450" i="28" l="1"/>
  <c r="B451" i="28" l="1"/>
  <c r="B452" i="28" l="1"/>
  <c r="B453" i="28" l="1"/>
  <c r="B454" i="28" l="1"/>
  <c r="B455" i="28" l="1"/>
  <c r="B456" i="28" l="1"/>
  <c r="B457" i="28" l="1"/>
  <c r="B458" i="28" l="1"/>
  <c r="B459" i="28" l="1"/>
  <c r="B460" i="28" l="1"/>
  <c r="B461" i="28" l="1"/>
  <c r="B462" i="28" l="1"/>
  <c r="B463" i="28" l="1"/>
  <c r="B464" i="28" l="1"/>
  <c r="B465" i="28" l="1"/>
  <c r="B466" i="28" l="1"/>
  <c r="B467" i="28" l="1"/>
  <c r="B468" i="28" l="1"/>
  <c r="B469" i="28" l="1"/>
  <c r="B470" i="28" l="1"/>
  <c r="B471" i="28" l="1"/>
  <c r="B472" i="28" l="1"/>
  <c r="B473" i="28" l="1"/>
  <c r="B474" i="28" l="1"/>
  <c r="B475" i="28" l="1"/>
  <c r="B476" i="28" l="1"/>
  <c r="B477" i="28" l="1"/>
  <c r="B478" i="28" l="1"/>
  <c r="B479" i="28" l="1"/>
  <c r="B480" i="28" l="1"/>
  <c r="B481" i="28" l="1"/>
  <c r="B482" i="28" l="1"/>
  <c r="B483" i="28" l="1"/>
  <c r="B484" i="28" l="1"/>
  <c r="B485" i="28" l="1"/>
  <c r="B486" i="28" l="1"/>
  <c r="B487" i="28" l="1"/>
  <c r="B488" i="28" l="1"/>
  <c r="B489" i="28" l="1"/>
  <c r="B490" i="28" l="1"/>
  <c r="B491" i="28" l="1"/>
  <c r="B492" i="28" l="1"/>
  <c r="B493" i="28" l="1"/>
  <c r="B494" i="28" l="1"/>
  <c r="B495" i="28" l="1"/>
  <c r="B496" i="28" l="1"/>
  <c r="B497" i="28" l="1"/>
  <c r="B498" i="28" l="1"/>
  <c r="B499" i="28" l="1"/>
  <c r="B500" i="28" l="1"/>
  <c r="B501" i="28" l="1"/>
  <c r="B502" i="28" l="1"/>
  <c r="B503" i="28" l="1"/>
  <c r="B504" i="28" l="1"/>
  <c r="B505" i="28" l="1"/>
  <c r="B506" i="28" l="1"/>
  <c r="B507" i="28" l="1"/>
  <c r="B508" i="28" l="1"/>
  <c r="B509" i="28" l="1"/>
  <c r="B510" i="28" l="1"/>
  <c r="B511" i="28" l="1"/>
  <c r="G20" i="27"/>
  <c r="H10" i="33"/>
  <c r="C7" i="17" l="1"/>
  <c r="C6" i="17"/>
  <c r="C5" i="17"/>
  <c r="G27" i="27"/>
  <c r="C4" i="17"/>
  <c r="G22" i="27" s="1"/>
  <c r="G23" i="27" s="1"/>
  <c r="H11" i="33" l="1"/>
  <c r="G26" i="33" s="1"/>
  <c r="G36" i="27"/>
  <c r="H36" i="27" s="1"/>
  <c r="G37" i="27"/>
  <c r="H37" i="27" s="1"/>
  <c r="D28" i="28"/>
  <c r="D13" i="28"/>
  <c r="C23" i="28"/>
  <c r="C22" i="28"/>
  <c r="D54" i="28"/>
  <c r="D33" i="28"/>
  <c r="D511" i="28"/>
  <c r="D503" i="28"/>
  <c r="D495" i="28"/>
  <c r="D487" i="28"/>
  <c r="D479" i="28"/>
  <c r="D471" i="28"/>
  <c r="D463" i="28"/>
  <c r="D455" i="28"/>
  <c r="D447" i="28"/>
  <c r="D439" i="28"/>
  <c r="D431" i="28"/>
  <c r="D423" i="28"/>
  <c r="D415" i="28"/>
  <c r="D407" i="28"/>
  <c r="D399" i="28"/>
  <c r="D391" i="28"/>
  <c r="D383" i="28"/>
  <c r="D375" i="28"/>
  <c r="D367" i="28"/>
  <c r="C359" i="28"/>
  <c r="D351" i="28"/>
  <c r="D343" i="28"/>
  <c r="C335" i="28"/>
  <c r="C327" i="28"/>
  <c r="C319" i="28"/>
  <c r="C311" i="28"/>
  <c r="C506" i="28"/>
  <c r="C498" i="28"/>
  <c r="C490" i="28"/>
  <c r="C482" i="28"/>
  <c r="C474" i="28"/>
  <c r="C466" i="28"/>
  <c r="C458" i="28"/>
  <c r="C450" i="28"/>
  <c r="C442" i="28"/>
  <c r="C434" i="28"/>
  <c r="C426" i="28"/>
  <c r="C418" i="28"/>
  <c r="C410" i="28"/>
  <c r="C402" i="28"/>
  <c r="C394" i="28"/>
  <c r="C386" i="28"/>
  <c r="C378" i="28"/>
  <c r="C370" i="28"/>
  <c r="C362" i="28"/>
  <c r="D354" i="28"/>
  <c r="C346" i="28"/>
  <c r="C338" i="28"/>
  <c r="C330" i="28"/>
  <c r="C322" i="28"/>
  <c r="C314" i="28"/>
  <c r="C306" i="28"/>
  <c r="C298" i="28"/>
  <c r="D509" i="28"/>
  <c r="D501" i="28"/>
  <c r="D493" i="28"/>
  <c r="D485" i="28"/>
  <c r="D477" i="28"/>
  <c r="D469" i="28"/>
  <c r="D461" i="28"/>
  <c r="D453" i="28"/>
  <c r="D445" i="28"/>
  <c r="D437" i="28"/>
  <c r="D429" i="28"/>
  <c r="D421" i="28"/>
  <c r="D413" i="28"/>
  <c r="D405" i="28"/>
  <c r="D397" i="28"/>
  <c r="D389" i="28"/>
  <c r="D381" i="28"/>
  <c r="D373" i="28"/>
  <c r="D365" i="28"/>
  <c r="D357" i="28"/>
  <c r="D349" i="28"/>
  <c r="D341" i="28"/>
  <c r="D333" i="28"/>
  <c r="D325" i="28"/>
  <c r="D317" i="28"/>
  <c r="D309" i="28"/>
  <c r="D504" i="28"/>
  <c r="D496" i="28"/>
  <c r="D488" i="28"/>
  <c r="D480" i="28"/>
  <c r="D472" i="28"/>
  <c r="D464" i="28"/>
  <c r="D456" i="28"/>
  <c r="D448" i="28"/>
  <c r="D440" i="28"/>
  <c r="D432" i="28"/>
  <c r="D424" i="28"/>
  <c r="D416" i="28"/>
  <c r="D408" i="28"/>
  <c r="D400" i="28"/>
  <c r="D392" i="28"/>
  <c r="D384" i="28"/>
  <c r="D376" i="28"/>
  <c r="D368" i="28"/>
  <c r="D360" i="28"/>
  <c r="D352" i="28"/>
  <c r="D344" i="28"/>
  <c r="C336" i="28"/>
  <c r="C328" i="28"/>
  <c r="C320" i="28"/>
  <c r="C312" i="28"/>
  <c r="C304" i="28"/>
  <c r="D507" i="28"/>
  <c r="D499" i="28"/>
  <c r="D491" i="28"/>
  <c r="D483" i="28"/>
  <c r="D475" i="28"/>
  <c r="D467" i="28"/>
  <c r="D459" i="28"/>
  <c r="D451" i="28"/>
  <c r="D443" i="28"/>
  <c r="D435" i="28"/>
  <c r="D427" i="28"/>
  <c r="D419" i="28"/>
  <c r="D411" i="28"/>
  <c r="D403" i="28"/>
  <c r="D395" i="28"/>
  <c r="D387" i="28"/>
  <c r="D379" i="28"/>
  <c r="D371" i="28"/>
  <c r="D363" i="28"/>
  <c r="D355" i="28"/>
  <c r="D347" i="28"/>
  <c r="C339" i="28"/>
  <c r="C331" i="28"/>
  <c r="C323" i="28"/>
  <c r="C315" i="28"/>
  <c r="C510" i="28"/>
  <c r="C502" i="28"/>
  <c r="C494" i="28"/>
  <c r="C486" i="28"/>
  <c r="C478" i="28"/>
  <c r="C470" i="28"/>
  <c r="C462" i="28"/>
  <c r="C454" i="28"/>
  <c r="C446" i="28"/>
  <c r="C438" i="28"/>
  <c r="C430" i="28"/>
  <c r="C422" i="28"/>
  <c r="C414" i="28"/>
  <c r="C406" i="28"/>
  <c r="C398" i="28"/>
  <c r="C390" i="28"/>
  <c r="C382" i="28"/>
  <c r="C374" i="28"/>
  <c r="C366" i="28"/>
  <c r="C358" i="28"/>
  <c r="C350" i="28"/>
  <c r="C342" i="28"/>
  <c r="C334" i="28"/>
  <c r="C326" i="28"/>
  <c r="C318" i="28"/>
  <c r="C310" i="28"/>
  <c r="C302" i="28"/>
  <c r="D505" i="28"/>
  <c r="D497" i="28"/>
  <c r="D489" i="28"/>
  <c r="D481" i="28"/>
  <c r="D473" i="28"/>
  <c r="D465" i="28"/>
  <c r="D457" i="28"/>
  <c r="D449" i="28"/>
  <c r="D441" i="28"/>
  <c r="D433" i="28"/>
  <c r="D425" i="28"/>
  <c r="D417" i="28"/>
  <c r="D409" i="28"/>
  <c r="D401" i="28"/>
  <c r="D393" i="28"/>
  <c r="D385" i="28"/>
  <c r="D377" i="28"/>
  <c r="D369" i="28"/>
  <c r="D361" i="28"/>
  <c r="D353" i="28"/>
  <c r="D345" i="28"/>
  <c r="D337" i="28"/>
  <c r="D329" i="28"/>
  <c r="D321" i="28"/>
  <c r="D313" i="28"/>
  <c r="D508" i="28"/>
  <c r="D500" i="28"/>
  <c r="D492" i="28"/>
  <c r="D484" i="28"/>
  <c r="D476" i="28"/>
  <c r="D468" i="28"/>
  <c r="D460" i="28"/>
  <c r="D452" i="28"/>
  <c r="D444" i="28"/>
  <c r="D436" i="28"/>
  <c r="D428" i="28"/>
  <c r="D420" i="28"/>
  <c r="D412" i="28"/>
  <c r="D404" i="28"/>
  <c r="D396" i="28"/>
  <c r="D388" i="28"/>
  <c r="D380" i="28"/>
  <c r="D372" i="28"/>
  <c r="D364" i="28"/>
  <c r="D356" i="28"/>
  <c r="D348" i="28"/>
  <c r="D340" i="28"/>
  <c r="C332" i="28"/>
  <c r="C324" i="28"/>
  <c r="C316" i="28"/>
  <c r="C308" i="28"/>
  <c r="C300" i="28"/>
  <c r="C296" i="28"/>
  <c r="C508" i="28"/>
  <c r="C492" i="28"/>
  <c r="C476" i="28"/>
  <c r="C460" i="28"/>
  <c r="C444" i="28"/>
  <c r="C428" i="28"/>
  <c r="C412" i="28"/>
  <c r="C396" i="28"/>
  <c r="C380" i="28"/>
  <c r="C364" i="28"/>
  <c r="C348" i="28"/>
  <c r="D332" i="28"/>
  <c r="D316" i="28"/>
  <c r="C303" i="28"/>
  <c r="D292" i="28"/>
  <c r="D283" i="28"/>
  <c r="D275" i="28"/>
  <c r="D267" i="28"/>
  <c r="D259" i="28"/>
  <c r="C251" i="28"/>
  <c r="C243" i="28"/>
  <c r="C235" i="28"/>
  <c r="C227" i="28"/>
  <c r="C219" i="28"/>
  <c r="C211" i="28"/>
  <c r="C203" i="28"/>
  <c r="C195" i="28"/>
  <c r="C187" i="28"/>
  <c r="C179" i="28"/>
  <c r="C171" i="28"/>
  <c r="C163" i="28"/>
  <c r="C155" i="28"/>
  <c r="C147" i="28"/>
  <c r="C139" i="28"/>
  <c r="C131" i="28"/>
  <c r="C123" i="28"/>
  <c r="C115" i="28"/>
  <c r="C107" i="28"/>
  <c r="C99" i="28"/>
  <c r="C91" i="28"/>
  <c r="C83" i="28"/>
  <c r="D75" i="28"/>
  <c r="D67" i="28"/>
  <c r="C59" i="28"/>
  <c r="C499" i="28"/>
  <c r="C483" i="28"/>
  <c r="C467" i="28"/>
  <c r="C451" i="28"/>
  <c r="C435" i="28"/>
  <c r="C419" i="28"/>
  <c r="C403" i="28"/>
  <c r="C387" i="28"/>
  <c r="C371" i="28"/>
  <c r="C355" i="28"/>
  <c r="D339" i="28"/>
  <c r="D323" i="28"/>
  <c r="D307" i="28"/>
  <c r="D297" i="28"/>
  <c r="C287" i="28"/>
  <c r="C279" i="28"/>
  <c r="C271" i="28"/>
  <c r="C263" i="28"/>
  <c r="D255" i="28"/>
  <c r="C247" i="28"/>
  <c r="D239" i="28"/>
  <c r="D231" i="28"/>
  <c r="D223" i="28"/>
  <c r="D215" i="28"/>
  <c r="D207" i="28"/>
  <c r="D199" i="28"/>
  <c r="D191" i="28"/>
  <c r="D183" i="28"/>
  <c r="D175" i="28"/>
  <c r="D167" i="28"/>
  <c r="D159" i="28"/>
  <c r="D151" i="28"/>
  <c r="D143" i="28"/>
  <c r="D135" i="28"/>
  <c r="D127" i="28"/>
  <c r="D119" i="28"/>
  <c r="D111" i="28"/>
  <c r="D103" i="28"/>
  <c r="D95" i="28"/>
  <c r="D87" i="28"/>
  <c r="D79" i="28"/>
  <c r="C71" i="28"/>
  <c r="D63" i="28"/>
  <c r="C497" i="28"/>
  <c r="C465" i="28"/>
  <c r="C433" i="28"/>
  <c r="C401" i="28"/>
  <c r="C369" i="28"/>
  <c r="C337" i="28"/>
  <c r="D306" i="28"/>
  <c r="D286" i="28"/>
  <c r="D270" i="28"/>
  <c r="D254" i="28"/>
  <c r="D238" i="28"/>
  <c r="D222" i="28"/>
  <c r="D206" i="28"/>
  <c r="D190" i="28"/>
  <c r="D174" i="28"/>
  <c r="D158" i="28"/>
  <c r="D142" i="28"/>
  <c r="C126" i="28"/>
  <c r="C110" i="28"/>
  <c r="C94" i="28"/>
  <c r="D78" i="28"/>
  <c r="C62" i="28"/>
  <c r="D494" i="28"/>
  <c r="D462" i="28"/>
  <c r="D430" i="28"/>
  <c r="D398" i="28"/>
  <c r="D366" i="28"/>
  <c r="D334" i="28"/>
  <c r="D304" i="28"/>
  <c r="C284" i="28"/>
  <c r="C268" i="28"/>
  <c r="C252" i="28"/>
  <c r="C236" i="28"/>
  <c r="C220" i="28"/>
  <c r="C204" i="28"/>
  <c r="C188" i="28"/>
  <c r="C172" i="28"/>
  <c r="C156" i="28"/>
  <c r="D140" i="28"/>
  <c r="C124" i="28"/>
  <c r="C108" i="28"/>
  <c r="C92" i="28"/>
  <c r="C76" i="28"/>
  <c r="D60" i="28"/>
  <c r="C485" i="28"/>
  <c r="C453" i="28"/>
  <c r="C421" i="28"/>
  <c r="C389" i="28"/>
  <c r="C357" i="28"/>
  <c r="C325" i="28"/>
  <c r="D298" i="28"/>
  <c r="D280" i="28"/>
  <c r="D264" i="28"/>
  <c r="D248" i="28"/>
  <c r="D232" i="28"/>
  <c r="D216" i="28"/>
  <c r="D200" i="28"/>
  <c r="D184" i="28"/>
  <c r="D168" i="28"/>
  <c r="D152" i="28"/>
  <c r="D136" i="28"/>
  <c r="D120" i="28"/>
  <c r="D104" i="28"/>
  <c r="D88" i="28"/>
  <c r="D72" i="28"/>
  <c r="D506" i="28"/>
  <c r="D378" i="28"/>
  <c r="D274" i="28"/>
  <c r="C210" i="28"/>
  <c r="C146" i="28"/>
  <c r="C82" i="28"/>
  <c r="C262" i="28"/>
  <c r="D102" i="28"/>
  <c r="D402" i="28"/>
  <c r="C286" i="28"/>
  <c r="C222" i="28"/>
  <c r="C158" i="28"/>
  <c r="D94" i="28"/>
  <c r="D296" i="28"/>
  <c r="D86" i="28"/>
  <c r="D394" i="28"/>
  <c r="C282" i="28"/>
  <c r="C218" i="28"/>
  <c r="C294" i="28"/>
  <c r="C504" i="28"/>
  <c r="C488" i="28"/>
  <c r="C472" i="28"/>
  <c r="C456" i="28"/>
  <c r="C440" i="28"/>
  <c r="C424" i="28"/>
  <c r="C408" i="28"/>
  <c r="C392" i="28"/>
  <c r="C376" i="28"/>
  <c r="C360" i="28"/>
  <c r="C344" i="28"/>
  <c r="D328" i="28"/>
  <c r="D312" i="28"/>
  <c r="D300" i="28"/>
  <c r="C289" i="28"/>
  <c r="C281" i="28"/>
  <c r="D273" i="28"/>
  <c r="C265" i="28"/>
  <c r="D257" i="28"/>
  <c r="D249" i="28"/>
  <c r="D241" i="28"/>
  <c r="D233" i="28"/>
  <c r="D225" i="28"/>
  <c r="D217" i="28"/>
  <c r="D209" i="28"/>
  <c r="D201" i="28"/>
  <c r="D193" i="28"/>
  <c r="D185" i="28"/>
  <c r="D177" i="28"/>
  <c r="D169" i="28"/>
  <c r="D161" i="28"/>
  <c r="D153" i="28"/>
  <c r="D145" i="28"/>
  <c r="C137" i="28"/>
  <c r="C129" i="28"/>
  <c r="C121" i="28"/>
  <c r="C113" i="28"/>
  <c r="C105" i="28"/>
  <c r="C97" i="28"/>
  <c r="D89" i="28"/>
  <c r="C81" i="28"/>
  <c r="C73" i="28"/>
  <c r="C65" i="28"/>
  <c r="C511" i="28"/>
  <c r="C495" i="28"/>
  <c r="C479" i="28"/>
  <c r="C463" i="28"/>
  <c r="C447" i="28"/>
  <c r="C431" i="28"/>
  <c r="C415" i="28"/>
  <c r="C399" i="28"/>
  <c r="C383" i="28"/>
  <c r="C367" i="28"/>
  <c r="C351" i="28"/>
  <c r="D335" i="28"/>
  <c r="D319" i="28"/>
  <c r="D305" i="28"/>
  <c r="D294" i="28"/>
  <c r="D285" i="28"/>
  <c r="D277" i="28"/>
  <c r="D269" i="28"/>
  <c r="D261" i="28"/>
  <c r="C253" i="28"/>
  <c r="C245" i="28"/>
  <c r="C237" i="28"/>
  <c r="C229" i="28"/>
  <c r="C221" i="28"/>
  <c r="C213" i="28"/>
  <c r="C205" i="28"/>
  <c r="C197" i="28"/>
  <c r="C189" i="28"/>
  <c r="C181" i="28"/>
  <c r="C173" i="28"/>
  <c r="C165" i="28"/>
  <c r="C157" i="28"/>
  <c r="C149" i="28"/>
  <c r="D141" i="28"/>
  <c r="D133" i="28"/>
  <c r="D125" i="28"/>
  <c r="D117" i="28"/>
  <c r="D109" i="28"/>
  <c r="D101" i="28"/>
  <c r="C93" i="28"/>
  <c r="D85" i="28"/>
  <c r="D77" i="28"/>
  <c r="D69" i="28"/>
  <c r="D61" i="28"/>
  <c r="C489" i="28"/>
  <c r="C457" i="28"/>
  <c r="C425" i="28"/>
  <c r="C393" i="28"/>
  <c r="C361" i="28"/>
  <c r="C329" i="28"/>
  <c r="D301" i="28"/>
  <c r="D282" i="28"/>
  <c r="D266" i="28"/>
  <c r="D250" i="28"/>
  <c r="D234" i="28"/>
  <c r="D218" i="28"/>
  <c r="D202" i="28"/>
  <c r="D186" i="28"/>
  <c r="D170" i="28"/>
  <c r="D154" i="28"/>
  <c r="C138" i="28"/>
  <c r="C122" i="28"/>
  <c r="C106" i="28"/>
  <c r="C90" i="28"/>
  <c r="C74" i="28"/>
  <c r="M5" i="28"/>
  <c r="D486" i="28"/>
  <c r="D454" i="28"/>
  <c r="D422" i="28"/>
  <c r="D390" i="28"/>
  <c r="D358" i="28"/>
  <c r="D326" i="28"/>
  <c r="C299" i="28"/>
  <c r="C280" i="28"/>
  <c r="C264" i="28"/>
  <c r="C248" i="28"/>
  <c r="C232" i="28"/>
  <c r="C216" i="28"/>
  <c r="C200" i="28"/>
  <c r="C184" i="28"/>
  <c r="C168" i="28"/>
  <c r="C152" i="28"/>
  <c r="C136" i="28"/>
  <c r="C120" i="28"/>
  <c r="C104" i="28"/>
  <c r="C88" i="28"/>
  <c r="C72" i="28"/>
  <c r="C509" i="28"/>
  <c r="C477" i="28"/>
  <c r="C445" i="28"/>
  <c r="C413" i="28"/>
  <c r="C381" i="28"/>
  <c r="C349" i="28"/>
  <c r="C317" i="28"/>
  <c r="D293" i="28"/>
  <c r="D276" i="28"/>
  <c r="D260" i="28"/>
  <c r="D244" i="28"/>
  <c r="D228" i="28"/>
  <c r="D212" i="28"/>
  <c r="D196" i="28"/>
  <c r="D180" i="28"/>
  <c r="D164" i="28"/>
  <c r="D148" i="28"/>
  <c r="D132" i="28"/>
  <c r="D116" i="28"/>
  <c r="D100" i="28"/>
  <c r="D84" i="28"/>
  <c r="D68" i="28"/>
  <c r="D474" i="28"/>
  <c r="D346" i="28"/>
  <c r="C258" i="28"/>
  <c r="C194" i="28"/>
  <c r="D130" i="28"/>
  <c r="D66" i="28"/>
  <c r="C214" i="28"/>
  <c r="D498" i="28"/>
  <c r="D370" i="28"/>
  <c r="C270" i="28"/>
  <c r="C206" i="28"/>
  <c r="C142" i="28"/>
  <c r="C78" i="28"/>
  <c r="C246" i="28"/>
  <c r="D490" i="28"/>
  <c r="D362" i="28"/>
  <c r="C266" i="28"/>
  <c r="C202" i="28"/>
  <c r="C292" i="28"/>
  <c r="C500" i="28"/>
  <c r="C484" i="28"/>
  <c r="C468" i="28"/>
  <c r="C452" i="28"/>
  <c r="C436" i="28"/>
  <c r="C420" i="28"/>
  <c r="C404" i="28"/>
  <c r="C388" i="28"/>
  <c r="C372" i="28"/>
  <c r="C356" i="28"/>
  <c r="C340" i="28"/>
  <c r="D324" i="28"/>
  <c r="D308" i="28"/>
  <c r="C297" i="28"/>
  <c r="D287" i="28"/>
  <c r="D279" i="28"/>
  <c r="D271" i="28"/>
  <c r="D263" i="28"/>
  <c r="C255" i="28"/>
  <c r="D247" i="28"/>
  <c r="C239" i="28"/>
  <c r="C231" i="28"/>
  <c r="C223" i="28"/>
  <c r="C215" i="28"/>
  <c r="C207" i="28"/>
  <c r="C199" i="28"/>
  <c r="C191" i="28"/>
  <c r="C183" i="28"/>
  <c r="C175" i="28"/>
  <c r="C167" i="28"/>
  <c r="C159" i="28"/>
  <c r="C151" i="28"/>
  <c r="C143" i="28"/>
  <c r="C135" i="28"/>
  <c r="C127" i="28"/>
  <c r="C119" i="28"/>
  <c r="C111" i="28"/>
  <c r="C103" i="28"/>
  <c r="C95" i="28"/>
  <c r="C87" i="28"/>
  <c r="C79" i="28"/>
  <c r="D71" i="28"/>
  <c r="C63" i="28"/>
  <c r="C507" i="28"/>
  <c r="C491" i="28"/>
  <c r="C475" i="28"/>
  <c r="C459" i="28"/>
  <c r="C443" i="28"/>
  <c r="C427" i="28"/>
  <c r="C411" i="28"/>
  <c r="C395" i="28"/>
  <c r="C379" i="28"/>
  <c r="C363" i="28"/>
  <c r="C347" i="28"/>
  <c r="D331" i="28"/>
  <c r="D315" i="28"/>
  <c r="D302" i="28"/>
  <c r="D291" i="28"/>
  <c r="C283" i="28"/>
  <c r="C275" i="28"/>
  <c r="C267" i="28"/>
  <c r="C259" i="28"/>
  <c r="D251" i="28"/>
  <c r="D243" i="28"/>
  <c r="D235" i="28"/>
  <c r="D227" i="28"/>
  <c r="D219" i="28"/>
  <c r="D211" i="28"/>
  <c r="D203" i="28"/>
  <c r="D195" i="28"/>
  <c r="D187" i="28"/>
  <c r="D179" i="28"/>
  <c r="D171" i="28"/>
  <c r="D163" i="28"/>
  <c r="D155" i="28"/>
  <c r="D147" i="28"/>
  <c r="D139" i="28"/>
  <c r="D131" i="28"/>
  <c r="D123" i="28"/>
  <c r="D115" i="28"/>
  <c r="D107" i="28"/>
  <c r="D99" i="28"/>
  <c r="D91" i="28"/>
  <c r="D83" i="28"/>
  <c r="C75" i="28"/>
  <c r="C67" i="28"/>
  <c r="D59" i="28"/>
  <c r="C481" i="28"/>
  <c r="C449" i="28"/>
  <c r="C417" i="28"/>
  <c r="C385" i="28"/>
  <c r="C353" i="28"/>
  <c r="C321" i="28"/>
  <c r="D295" i="28"/>
  <c r="D278" i="28"/>
  <c r="D262" i="28"/>
  <c r="D246" i="28"/>
  <c r="D230" i="28"/>
  <c r="D214" i="28"/>
  <c r="D198" i="28"/>
  <c r="D182" i="28"/>
  <c r="D166" i="28"/>
  <c r="D150" i="28"/>
  <c r="C134" i="28"/>
  <c r="C118" i="28"/>
  <c r="C102" i="28"/>
  <c r="C86" i="28"/>
  <c r="D70" i="28"/>
  <c r="D510" i="28"/>
  <c r="D478" i="28"/>
  <c r="D446" i="28"/>
  <c r="D414" i="28"/>
  <c r="D382" i="28"/>
  <c r="D350" i="28"/>
  <c r="D318" i="28"/>
  <c r="C293" i="28"/>
  <c r="C276" i="28"/>
  <c r="C260" i="28"/>
  <c r="C244" i="28"/>
  <c r="C228" i="28"/>
  <c r="C212" i="28"/>
  <c r="C196" i="28"/>
  <c r="C180" i="28"/>
  <c r="C164" i="28"/>
  <c r="C148" i="28"/>
  <c r="C132" i="28"/>
  <c r="C116" i="28"/>
  <c r="C100" i="28"/>
  <c r="C84" i="28"/>
  <c r="C68" i="28"/>
  <c r="C501" i="28"/>
  <c r="C469" i="28"/>
  <c r="C437" i="28"/>
  <c r="C405" i="28"/>
  <c r="C373" i="28"/>
  <c r="C341" i="28"/>
  <c r="C309" i="28"/>
  <c r="D288" i="28"/>
  <c r="D272" i="28"/>
  <c r="D256" i="28"/>
  <c r="D240" i="28"/>
  <c r="D224" i="28"/>
  <c r="D208" i="28"/>
  <c r="D192" i="28"/>
  <c r="D176" i="28"/>
  <c r="D160" i="28"/>
  <c r="D144" i="28"/>
  <c r="D128" i="28"/>
  <c r="D112" i="28"/>
  <c r="D96" i="28"/>
  <c r="D80" i="28"/>
  <c r="D64" i="28"/>
  <c r="D442" i="28"/>
  <c r="D314" i="28"/>
  <c r="C242" i="28"/>
  <c r="C178" i="28"/>
  <c r="D114" i="28"/>
  <c r="D450" i="28"/>
  <c r="C166" i="28"/>
  <c r="D466" i="28"/>
  <c r="D338" i="28"/>
  <c r="C254" i="28"/>
  <c r="C190" i="28"/>
  <c r="D126" i="28"/>
  <c r="D62" i="28"/>
  <c r="C198" i="28"/>
  <c r="D458" i="28"/>
  <c r="D330" i="28"/>
  <c r="C250" i="28"/>
  <c r="C290" i="28"/>
  <c r="C496" i="28"/>
  <c r="C480" i="28"/>
  <c r="C464" i="28"/>
  <c r="C448" i="28"/>
  <c r="C432" i="28"/>
  <c r="C416" i="28"/>
  <c r="C400" i="28"/>
  <c r="C384" i="28"/>
  <c r="C368" i="28"/>
  <c r="C352" i="28"/>
  <c r="D336" i="28"/>
  <c r="D320" i="28"/>
  <c r="C305" i="28"/>
  <c r="C295" i="28"/>
  <c r="C285" i="28"/>
  <c r="C277" i="28"/>
  <c r="C269" i="28"/>
  <c r="C261" i="28"/>
  <c r="D253" i="28"/>
  <c r="D245" i="28"/>
  <c r="D237" i="28"/>
  <c r="D229" i="28"/>
  <c r="D221" i="28"/>
  <c r="D213" i="28"/>
  <c r="D205" i="28"/>
  <c r="D197" i="28"/>
  <c r="D189" i="28"/>
  <c r="D181" i="28"/>
  <c r="D173" i="28"/>
  <c r="D165" i="28"/>
  <c r="D157" i="28"/>
  <c r="D149" i="28"/>
  <c r="C141" i="28"/>
  <c r="C133" i="28"/>
  <c r="C125" i="28"/>
  <c r="C117" i="28"/>
  <c r="C109" i="28"/>
  <c r="C101" i="28"/>
  <c r="D93" i="28"/>
  <c r="C85" i="28"/>
  <c r="C77" i="28"/>
  <c r="C69" i="28"/>
  <c r="C61" i="28"/>
  <c r="C503" i="28"/>
  <c r="C487" i="28"/>
  <c r="C471" i="28"/>
  <c r="C455" i="28"/>
  <c r="C439" i="28"/>
  <c r="C423" i="28"/>
  <c r="C407" i="28"/>
  <c r="C391" i="28"/>
  <c r="C375" i="28"/>
  <c r="D359" i="28"/>
  <c r="C343" i="28"/>
  <c r="D327" i="28"/>
  <c r="D311" i="28"/>
  <c r="D299" i="28"/>
  <c r="D289" i="28"/>
  <c r="D281" i="28"/>
  <c r="C273" i="28"/>
  <c r="D265" i="28"/>
  <c r="C257" i="28"/>
  <c r="C249" i="28"/>
  <c r="C241" i="28"/>
  <c r="C233" i="28"/>
  <c r="C225" i="28"/>
  <c r="C217" i="28"/>
  <c r="C209" i="28"/>
  <c r="C201" i="28"/>
  <c r="C193" i="28"/>
  <c r="C185" i="28"/>
  <c r="C177" i="28"/>
  <c r="C169" i="28"/>
  <c r="C161" i="28"/>
  <c r="C153" i="28"/>
  <c r="C145" i="28"/>
  <c r="D137" i="28"/>
  <c r="D129" i="28"/>
  <c r="D121" i="28"/>
  <c r="D113" i="28"/>
  <c r="D105" i="28"/>
  <c r="D97" i="28"/>
  <c r="C89" i="28"/>
  <c r="D81" i="28"/>
  <c r="D73" i="28"/>
  <c r="D65" i="28"/>
  <c r="C505" i="28"/>
  <c r="C473" i="28"/>
  <c r="C441" i="28"/>
  <c r="C409" i="28"/>
  <c r="C377" i="28"/>
  <c r="C345" i="28"/>
  <c r="C313" i="28"/>
  <c r="D290" i="28"/>
  <c r="C274" i="28"/>
  <c r="D258" i="28"/>
  <c r="D242" i="28"/>
  <c r="D226" i="28"/>
  <c r="D210" i="28"/>
  <c r="D194" i="28"/>
  <c r="D178" i="28"/>
  <c r="D162" i="28"/>
  <c r="D146" i="28"/>
  <c r="C130" i="28"/>
  <c r="C114" i="28"/>
  <c r="C98" i="28"/>
  <c r="D82" i="28"/>
  <c r="C66" i="28"/>
  <c r="D502" i="28"/>
  <c r="D470" i="28"/>
  <c r="D438" i="28"/>
  <c r="D406" i="28"/>
  <c r="D374" i="28"/>
  <c r="D342" i="28"/>
  <c r="D310" i="28"/>
  <c r="C288" i="28"/>
  <c r="C272" i="28"/>
  <c r="C256" i="28"/>
  <c r="C240" i="28"/>
  <c r="C224" i="28"/>
  <c r="C208" i="28"/>
  <c r="C192" i="28"/>
  <c r="C176" i="28"/>
  <c r="C160" i="28"/>
  <c r="C144" i="28"/>
  <c r="C128" i="28"/>
  <c r="C112" i="28"/>
  <c r="C96" i="28"/>
  <c r="C80" i="28"/>
  <c r="C64" i="28"/>
  <c r="C493" i="28"/>
  <c r="C461" i="28"/>
  <c r="C429" i="28"/>
  <c r="C397" i="28"/>
  <c r="C365" i="28"/>
  <c r="C333" i="28"/>
  <c r="D303" i="28"/>
  <c r="D284" i="28"/>
  <c r="D268" i="28"/>
  <c r="D252" i="28"/>
  <c r="D236" i="28"/>
  <c r="D220" i="28"/>
  <c r="D204" i="28"/>
  <c r="D188" i="28"/>
  <c r="D172" i="28"/>
  <c r="D156" i="28"/>
  <c r="C140" i="28"/>
  <c r="D124" i="28"/>
  <c r="D108" i="28"/>
  <c r="D92" i="28"/>
  <c r="D76" i="28"/>
  <c r="C60" i="28"/>
  <c r="D410" i="28"/>
  <c r="C291" i="28"/>
  <c r="C226" i="28"/>
  <c r="C162" i="28"/>
  <c r="D98" i="28"/>
  <c r="C354" i="28"/>
  <c r="D134" i="28"/>
  <c r="D434" i="28"/>
  <c r="C307" i="28"/>
  <c r="C238" i="28"/>
  <c r="C174" i="28"/>
  <c r="D110" i="28"/>
  <c r="D386" i="28"/>
  <c r="C150" i="28"/>
  <c r="D426" i="28"/>
  <c r="C301" i="28"/>
  <c r="C234" i="28"/>
  <c r="C186" i="28"/>
  <c r="D122" i="28"/>
  <c r="H5" i="28"/>
  <c r="C278" i="28"/>
  <c r="C70" i="28"/>
  <c r="C170" i="28"/>
  <c r="D106" i="28"/>
  <c r="D482" i="28"/>
  <c r="C230" i="28"/>
  <c r="C154" i="28"/>
  <c r="D90" i="28"/>
  <c r="D418" i="28"/>
  <c r="C182" i="28"/>
  <c r="D138" i="28"/>
  <c r="D74" i="28"/>
  <c r="D322" i="28"/>
  <c r="D118" i="28"/>
  <c r="C6" i="28"/>
  <c r="C17" i="28"/>
  <c r="D46" i="28"/>
  <c r="C43" i="28"/>
  <c r="C32" i="28"/>
  <c r="M3" i="28"/>
  <c r="D43" i="28"/>
  <c r="D48" i="28"/>
  <c r="C37" i="28"/>
  <c r="D22" i="28"/>
  <c r="C13" i="28"/>
  <c r="D42" i="28"/>
  <c r="D21" i="28"/>
  <c r="C53" i="28"/>
  <c r="D11" i="28"/>
  <c r="C34" i="28"/>
  <c r="D35" i="28"/>
  <c r="C28" i="28"/>
  <c r="D39" i="28"/>
  <c r="H3" i="28"/>
  <c r="C42" i="28"/>
  <c r="C39" i="28"/>
  <c r="D30" i="28"/>
  <c r="D14" i="28"/>
  <c r="D41" i="28"/>
  <c r="D52" i="28"/>
  <c r="C33" i="28"/>
  <c r="M4" i="28"/>
  <c r="C11" i="28"/>
  <c r="D40" i="28"/>
  <c r="D19" i="28"/>
  <c r="C51" i="28"/>
  <c r="D24" i="28"/>
  <c r="D53" i="28"/>
  <c r="H4" i="28"/>
  <c r="D18" i="28"/>
  <c r="C50" i="28"/>
  <c r="D29" i="28"/>
  <c r="D20" i="28"/>
  <c r="C25" i="28"/>
  <c r="C54" i="28"/>
  <c r="D51" i="28"/>
  <c r="C36" i="28"/>
  <c r="C15" i="28"/>
  <c r="D47" i="28"/>
  <c r="D36" i="28"/>
  <c r="C29" i="28"/>
  <c r="C58" i="28"/>
  <c r="C55" i="28"/>
  <c r="D38" i="28"/>
  <c r="D17" i="28"/>
  <c r="D49" i="28"/>
  <c r="D16" i="28"/>
  <c r="C49" i="28"/>
  <c r="C16" i="28"/>
  <c r="C48" i="28"/>
  <c r="D27" i="28"/>
  <c r="C26" i="28"/>
  <c r="C31" i="28"/>
  <c r="D26" i="28"/>
  <c r="D58" i="28"/>
  <c r="D37" i="28"/>
  <c r="C12" i="28"/>
  <c r="C41" i="28"/>
  <c r="C30" i="28"/>
  <c r="D12" i="28"/>
  <c r="C44" i="28"/>
  <c r="D23" i="28"/>
  <c r="D55" i="28"/>
  <c r="C40" i="28"/>
  <c r="C45" i="28"/>
  <c r="C38" i="28"/>
  <c r="D15" i="28"/>
  <c r="C46" i="28"/>
  <c r="D25" i="28"/>
  <c r="D57" i="28"/>
  <c r="D44" i="28"/>
  <c r="C18" i="28"/>
  <c r="C27" i="28"/>
  <c r="C24" i="28"/>
  <c r="D56" i="28"/>
  <c r="C35" i="28"/>
  <c r="D32" i="28"/>
  <c r="C21" i="28"/>
  <c r="D50" i="28"/>
  <c r="C47" i="28"/>
  <c r="D34" i="28"/>
  <c r="C14" i="28"/>
  <c r="D45" i="28"/>
  <c r="C56" i="28"/>
  <c r="C57" i="28"/>
  <c r="C19" i="28"/>
  <c r="C20" i="28"/>
  <c r="C52" i="28"/>
  <c r="D31" i="28"/>
  <c r="H26" i="33" l="1"/>
  <c r="I26" i="33" s="1"/>
  <c r="S54" i="17" s="1"/>
  <c r="J26" i="33" s="1"/>
  <c r="G37" i="33" s="1"/>
  <c r="C26" i="17" s="1"/>
  <c r="M6" i="28"/>
  <c r="H6" i="28"/>
  <c r="S55" i="17" l="1"/>
  <c r="G36" i="33"/>
  <c r="C69" i="17"/>
  <c r="I69" i="17"/>
  <c r="I73" i="17" s="1"/>
  <c r="F139" i="33" l="1"/>
  <c r="F94" i="33"/>
  <c r="E26" i="17"/>
  <c r="E25" i="17"/>
  <c r="G26" i="17"/>
  <c r="G25" i="17" s="1"/>
  <c r="G27" i="17" l="1"/>
  <c r="H25" i="17" s="1"/>
  <c r="H26" i="17" s="1"/>
</calcChain>
</file>

<file path=xl/comments1.xml><?xml version="1.0" encoding="utf-8"?>
<comments xmlns="http://schemas.openxmlformats.org/spreadsheetml/2006/main">
  <authors>
    <author>Nicla</author>
    <author>DELL1</author>
  </authors>
  <commentList>
    <comment ref="G18" authorId="0" shapeId="0">
      <text>
        <r>
          <rPr>
            <b/>
            <sz val="9"/>
            <color indexed="81"/>
            <rFont val="Tahoma"/>
            <family val="2"/>
          </rPr>
          <t>Davide Cicchini:</t>
        </r>
        <r>
          <rPr>
            <sz val="9"/>
            <color indexed="81"/>
            <rFont val="Tahoma"/>
            <family val="2"/>
          </rPr>
          <t xml:space="preserve">
Coefficiente di sicurezza posto uguale a 2</t>
        </r>
      </text>
    </comment>
    <comment ref="F39" authorId="1" shapeId="0">
      <text>
        <r>
          <rPr>
            <b/>
            <sz val="9"/>
            <color indexed="81"/>
            <rFont val="Tahoma"/>
            <family val="2"/>
          </rPr>
          <t>Davide Cicchini:</t>
        </r>
        <r>
          <rPr>
            <sz val="9"/>
            <color indexed="81"/>
            <rFont val="Tahoma"/>
            <family val="2"/>
          </rPr>
          <t xml:space="preserve">
Valutare opportunatamente il periodo di ritorno per l'azione del vento. Per alcuni elementi (soprattutto se isolati) l'azione del vento è predominante sull'azione sismica</t>
        </r>
      </text>
    </comment>
  </commentList>
</comments>
</file>

<file path=xl/comments2.xml><?xml version="1.0" encoding="utf-8"?>
<comments xmlns="http://schemas.openxmlformats.org/spreadsheetml/2006/main">
  <authors>
    <author>DELL1</author>
  </authors>
  <commentList>
    <comment ref="F34" authorId="0" shapeId="0">
      <text>
        <r>
          <rPr>
            <b/>
            <sz val="9"/>
            <color indexed="81"/>
            <rFont val="Tahoma"/>
            <family val="2"/>
          </rPr>
          <t>Davide Cicchini:</t>
        </r>
        <r>
          <rPr>
            <sz val="9"/>
            <color indexed="81"/>
            <rFont val="Tahoma"/>
            <family val="2"/>
          </rPr>
          <t xml:space="preserve">
Inserire 0 oppure valori negativi per le costruzioni sul mare.</t>
        </r>
      </text>
    </comment>
  </commentList>
</comments>
</file>

<file path=xl/comments3.xml><?xml version="1.0" encoding="utf-8"?>
<comments xmlns="http://schemas.openxmlformats.org/spreadsheetml/2006/main">
  <authors>
    <author>DELL1</author>
    <author>Davide Cicchini</author>
  </authors>
  <commentList>
    <comment ref="H14" authorId="0" shapeId="0">
      <text>
        <r>
          <rPr>
            <b/>
            <sz val="9"/>
            <color indexed="81"/>
            <rFont val="Tahoma"/>
            <family val="2"/>
          </rPr>
          <t>Davide Cicchini:</t>
        </r>
        <r>
          <rPr>
            <sz val="9"/>
            <color indexed="81"/>
            <rFont val="Tahoma"/>
            <family val="2"/>
          </rPr>
          <t xml:space="preserve">
Per pannelli appoggiati vale 9,87, mentre per pannelli incastrati 3,516.
Assumere un comportamento rispetto ad un altro produce comunque una flebile variazione della forza sismica.
La modifica sostanziale si risente sul momento flettente che passa da pl^2/8 a pl^2/2.
Si farà l'ipotesi che gli elementi hanno un comportamento di trave appoggiata.</t>
        </r>
      </text>
    </comment>
    <comment ref="B25" authorId="1" shapeId="0">
      <text>
        <r>
          <rPr>
            <b/>
            <sz val="9"/>
            <color indexed="81"/>
            <rFont val="Tahoma"/>
            <family val="2"/>
          </rPr>
          <t>Davide Cicchini:</t>
        </r>
        <r>
          <rPr>
            <sz val="9"/>
            <color indexed="81"/>
            <rFont val="Tahoma"/>
            <family val="2"/>
          </rPr>
          <t xml:space="preserve">
Dimensione della parete nella direzione x</t>
        </r>
      </text>
    </comment>
    <comment ref="C25" authorId="1" shapeId="0">
      <text>
        <r>
          <rPr>
            <b/>
            <sz val="9"/>
            <color indexed="81"/>
            <rFont val="Tahoma"/>
            <family val="2"/>
          </rPr>
          <t>Davide Cicchini:</t>
        </r>
        <r>
          <rPr>
            <sz val="9"/>
            <color indexed="81"/>
            <rFont val="Tahoma"/>
            <family val="2"/>
          </rPr>
          <t xml:space="preserve">
Dimensione della parete nella direzione y</t>
        </r>
      </text>
    </comment>
    <comment ref="B31" authorId="1" shapeId="0">
      <text>
        <r>
          <rPr>
            <b/>
            <sz val="9"/>
            <color indexed="81"/>
            <rFont val="Tahoma"/>
            <family val="2"/>
          </rPr>
          <t>Davide Cicchini:</t>
        </r>
        <r>
          <rPr>
            <sz val="9"/>
            <color indexed="81"/>
            <rFont val="Tahoma"/>
            <family val="2"/>
          </rPr>
          <t xml:space="preserve">
Dimensione della parete nella direzione x</t>
        </r>
      </text>
    </comment>
    <comment ref="C31" authorId="1" shapeId="0">
      <text>
        <r>
          <rPr>
            <b/>
            <sz val="9"/>
            <color indexed="81"/>
            <rFont val="Tahoma"/>
            <family val="2"/>
          </rPr>
          <t>Davide Cicchini:</t>
        </r>
        <r>
          <rPr>
            <sz val="9"/>
            <color indexed="81"/>
            <rFont val="Tahoma"/>
            <family val="2"/>
          </rPr>
          <t xml:space="preserve">
Dimensione della parete nella direzione y</t>
        </r>
      </text>
    </comment>
  </commentList>
</comments>
</file>

<file path=xl/sharedStrings.xml><?xml version="1.0" encoding="utf-8"?>
<sst xmlns="http://schemas.openxmlformats.org/spreadsheetml/2006/main" count="722" uniqueCount="428">
  <si>
    <t>E</t>
  </si>
  <si>
    <t>h</t>
  </si>
  <si>
    <t>m</t>
  </si>
  <si>
    <t>B</t>
  </si>
  <si>
    <t>[m]</t>
  </si>
  <si>
    <t>λ</t>
  </si>
  <si>
    <t>S</t>
  </si>
  <si>
    <t>γ</t>
  </si>
  <si>
    <t>H</t>
  </si>
  <si>
    <t>g</t>
  </si>
  <si>
    <r>
      <t>m/s</t>
    </r>
    <r>
      <rPr>
        <sz val="11"/>
        <color theme="1"/>
        <rFont val="Times New Roman"/>
        <family val="1"/>
      </rPr>
      <t>²</t>
    </r>
  </si>
  <si>
    <t>TROVA I PARAMETRI SISMICI</t>
  </si>
  <si>
    <r>
      <t>a</t>
    </r>
    <r>
      <rPr>
        <b/>
        <sz val="8"/>
        <color theme="1"/>
        <rFont val="Calibri"/>
        <family val="2"/>
        <scheme val="minor"/>
      </rPr>
      <t>g</t>
    </r>
    <r>
      <rPr>
        <b/>
        <sz val="11"/>
        <color theme="1"/>
        <rFont val="Calibri"/>
        <family val="2"/>
        <scheme val="minor"/>
      </rPr>
      <t>/g</t>
    </r>
  </si>
  <si>
    <r>
      <t>S</t>
    </r>
    <r>
      <rPr>
        <b/>
        <vertAlign val="subscript"/>
        <sz val="11"/>
        <color theme="1"/>
        <rFont val="Calibri"/>
        <family val="2"/>
        <scheme val="minor"/>
      </rPr>
      <t>T</t>
    </r>
  </si>
  <si>
    <r>
      <t>S</t>
    </r>
    <r>
      <rPr>
        <b/>
        <vertAlign val="subscript"/>
        <sz val="11"/>
        <color theme="1"/>
        <rFont val="Calibri"/>
        <family val="2"/>
        <scheme val="minor"/>
      </rPr>
      <t>S</t>
    </r>
  </si>
  <si>
    <t>s</t>
  </si>
  <si>
    <r>
      <t>C</t>
    </r>
    <r>
      <rPr>
        <b/>
        <vertAlign val="subscript"/>
        <sz val="11"/>
        <color theme="1"/>
        <rFont val="Calibri"/>
        <family val="2"/>
        <scheme val="minor"/>
      </rPr>
      <t>c</t>
    </r>
  </si>
  <si>
    <r>
      <t>T</t>
    </r>
    <r>
      <rPr>
        <b/>
        <vertAlign val="subscript"/>
        <sz val="11"/>
        <color theme="1"/>
        <rFont val="Calibri"/>
        <family val="2"/>
        <scheme val="minor"/>
      </rPr>
      <t>B</t>
    </r>
  </si>
  <si>
    <r>
      <t>T</t>
    </r>
    <r>
      <rPr>
        <b/>
        <vertAlign val="subscript"/>
        <sz val="11"/>
        <color theme="1"/>
        <rFont val="Calibri"/>
        <family val="2"/>
        <scheme val="minor"/>
      </rPr>
      <t>C</t>
    </r>
  </si>
  <si>
    <r>
      <t>T</t>
    </r>
    <r>
      <rPr>
        <b/>
        <vertAlign val="subscript"/>
        <sz val="11"/>
        <color theme="1"/>
        <rFont val="Calibri"/>
        <family val="2"/>
        <scheme val="minor"/>
      </rPr>
      <t>D</t>
    </r>
  </si>
  <si>
    <t>x</t>
  </si>
  <si>
    <t>T1</t>
  </si>
  <si>
    <t>1/q</t>
  </si>
  <si>
    <r>
      <t>S</t>
    </r>
    <r>
      <rPr>
        <vertAlign val="subscript"/>
        <sz val="11"/>
        <color theme="1"/>
        <rFont val="Calibri"/>
        <family val="2"/>
      </rPr>
      <t>e</t>
    </r>
    <r>
      <rPr>
        <sz val="11"/>
        <color theme="1"/>
        <rFont val="Calibri"/>
        <family val="2"/>
      </rPr>
      <t>(T</t>
    </r>
    <r>
      <rPr>
        <vertAlign val="subscript"/>
        <sz val="11"/>
        <color theme="1"/>
        <rFont val="Calibri"/>
        <family val="2"/>
      </rPr>
      <t>1</t>
    </r>
    <r>
      <rPr>
        <sz val="11"/>
        <color theme="1"/>
        <rFont val="Calibri"/>
        <family val="2"/>
      </rPr>
      <t>)</t>
    </r>
  </si>
  <si>
    <r>
      <t>S</t>
    </r>
    <r>
      <rPr>
        <vertAlign val="subscript"/>
        <sz val="11"/>
        <color theme="1"/>
        <rFont val="Calibri"/>
        <family val="2"/>
      </rPr>
      <t>d</t>
    </r>
    <r>
      <rPr>
        <sz val="11"/>
        <color theme="1"/>
        <rFont val="Calibri"/>
        <family val="2"/>
      </rPr>
      <t>(T</t>
    </r>
    <r>
      <rPr>
        <vertAlign val="subscript"/>
        <sz val="11"/>
        <color theme="1"/>
        <rFont val="Calibri"/>
        <family val="2"/>
      </rPr>
      <t>1</t>
    </r>
    <r>
      <rPr>
        <sz val="11"/>
        <color theme="1"/>
        <rFont val="Calibri"/>
        <family val="2"/>
      </rPr>
      <t>)</t>
    </r>
  </si>
  <si>
    <t>μ</t>
  </si>
  <si>
    <t>si</t>
  </si>
  <si>
    <t>no</t>
  </si>
  <si>
    <t>esterna</t>
  </si>
  <si>
    <t>interna</t>
  </si>
  <si>
    <t>SS</t>
  </si>
  <si>
    <t>CC</t>
  </si>
  <si>
    <t>ST</t>
  </si>
  <si>
    <t>A</t>
  </si>
  <si>
    <t>T2</t>
  </si>
  <si>
    <t>C</t>
  </si>
  <si>
    <t>T3</t>
  </si>
  <si>
    <t>D</t>
  </si>
  <si>
    <t>T4</t>
  </si>
  <si>
    <t>Periodi fondamentali</t>
  </si>
  <si>
    <t>Acc. Spettro orizzontale elastico</t>
  </si>
  <si>
    <t>Acc. Spettro orizzontale di progetto</t>
  </si>
  <si>
    <r>
      <t>T</t>
    </r>
    <r>
      <rPr>
        <b/>
        <vertAlign val="subscript"/>
        <sz val="11"/>
        <color theme="1"/>
        <rFont val="Calibri"/>
        <family val="2"/>
        <scheme val="minor"/>
      </rPr>
      <t>0</t>
    </r>
  </si>
  <si>
    <t xml:space="preserve">Se (0) </t>
  </si>
  <si>
    <t xml:space="preserve">Sd (0) </t>
  </si>
  <si>
    <r>
      <t>Se (T</t>
    </r>
    <r>
      <rPr>
        <sz val="8"/>
        <color theme="1"/>
        <rFont val="Calibri"/>
        <family val="2"/>
      </rPr>
      <t>B</t>
    </r>
    <r>
      <rPr>
        <sz val="11"/>
        <color theme="1"/>
        <rFont val="Calibri"/>
        <family val="2"/>
      </rPr>
      <t xml:space="preserve">) </t>
    </r>
  </si>
  <si>
    <r>
      <t>Sd (T</t>
    </r>
    <r>
      <rPr>
        <sz val="8"/>
        <color theme="1"/>
        <rFont val="Calibri"/>
        <family val="2"/>
      </rPr>
      <t>B</t>
    </r>
    <r>
      <rPr>
        <sz val="11"/>
        <color theme="1"/>
        <rFont val="Calibri"/>
        <family val="2"/>
      </rPr>
      <t xml:space="preserve">) </t>
    </r>
  </si>
  <si>
    <r>
      <t>Se (T</t>
    </r>
    <r>
      <rPr>
        <sz val="8"/>
        <color theme="1"/>
        <rFont val="Calibri"/>
        <family val="2"/>
      </rPr>
      <t>C</t>
    </r>
    <r>
      <rPr>
        <sz val="11"/>
        <color theme="1"/>
        <rFont val="Calibri"/>
        <family val="2"/>
      </rPr>
      <t xml:space="preserve">) </t>
    </r>
  </si>
  <si>
    <r>
      <t>Sd (T</t>
    </r>
    <r>
      <rPr>
        <sz val="8"/>
        <color theme="1"/>
        <rFont val="Calibri"/>
        <family val="2"/>
      </rPr>
      <t>C</t>
    </r>
    <r>
      <rPr>
        <sz val="11"/>
        <color theme="1"/>
        <rFont val="Calibri"/>
        <family val="2"/>
      </rPr>
      <t xml:space="preserve">) </t>
    </r>
  </si>
  <si>
    <r>
      <t>Se (T</t>
    </r>
    <r>
      <rPr>
        <sz val="8"/>
        <color theme="1"/>
        <rFont val="Calibri"/>
        <family val="2"/>
      </rPr>
      <t>D</t>
    </r>
    <r>
      <rPr>
        <sz val="11"/>
        <color theme="1"/>
        <rFont val="Calibri"/>
        <family val="2"/>
      </rPr>
      <t xml:space="preserve">) </t>
    </r>
  </si>
  <si>
    <r>
      <t>Sd (T</t>
    </r>
    <r>
      <rPr>
        <sz val="8"/>
        <color theme="1"/>
        <rFont val="Calibri"/>
        <family val="2"/>
      </rPr>
      <t>D</t>
    </r>
    <r>
      <rPr>
        <sz val="11"/>
        <color theme="1"/>
        <rFont val="Calibri"/>
        <family val="2"/>
      </rPr>
      <t xml:space="preserve">) </t>
    </r>
  </si>
  <si>
    <t>Coordiante Spettro</t>
  </si>
  <si>
    <t>T</t>
  </si>
  <si>
    <t xml:space="preserve">Se(T) </t>
  </si>
  <si>
    <t xml:space="preserve">Sd(T) </t>
  </si>
  <si>
    <r>
      <t>a</t>
    </r>
    <r>
      <rPr>
        <b/>
        <vertAlign val="subscript"/>
        <sz val="11"/>
        <color theme="1"/>
        <rFont val="Calibri"/>
        <family val="2"/>
        <scheme val="minor"/>
      </rPr>
      <t>g</t>
    </r>
  </si>
  <si>
    <r>
      <t>F</t>
    </r>
    <r>
      <rPr>
        <b/>
        <vertAlign val="subscript"/>
        <sz val="11"/>
        <color theme="1"/>
        <rFont val="Calibri"/>
        <family val="2"/>
        <scheme val="minor"/>
      </rPr>
      <t>O</t>
    </r>
  </si>
  <si>
    <r>
      <t>T</t>
    </r>
    <r>
      <rPr>
        <b/>
        <vertAlign val="subscript"/>
        <sz val="11"/>
        <color theme="1"/>
        <rFont val="Calibri"/>
        <family val="2"/>
        <scheme val="minor"/>
      </rPr>
      <t>c</t>
    </r>
    <r>
      <rPr>
        <b/>
        <vertAlign val="superscript"/>
        <sz val="11"/>
        <color theme="1"/>
        <rFont val="Calibri"/>
        <family val="2"/>
        <scheme val="minor"/>
      </rPr>
      <t>*</t>
    </r>
  </si>
  <si>
    <r>
      <t>C</t>
    </r>
    <r>
      <rPr>
        <b/>
        <vertAlign val="subscript"/>
        <sz val="11"/>
        <color theme="1"/>
        <rFont val="Calibri"/>
        <family val="2"/>
        <scheme val="minor"/>
      </rPr>
      <t>1</t>
    </r>
  </si>
  <si>
    <t>AZIONE DEL VENTO PAR. 3.3 NTC08</t>
  </si>
  <si>
    <t>1.DEFINIZIONE DEI DATI</t>
  </si>
  <si>
    <t>1.1 zona:</t>
  </si>
  <si>
    <t>3) Toscana, Marche, Umbria, Lazio, Abruzzo, Molise, Puglia, Campania, Basilicata, Calabria (esclusa la provincia di Reggio Calabria)</t>
  </si>
  <si>
    <t>1.2 Classe di rugosità del terreno:</t>
  </si>
  <si>
    <t>D) Aree prive di ostacoli (aperta campagna, aeroporti, aree agricole, pascoli, zone paludose o sabbiose, superfici innevate o ghiacciate, mare, laghi,....)</t>
  </si>
  <si>
    <t>L'assegnazione della classe di rugosità non dipende dalla conformazione orografica e topografica del terreno. Affinchè una costruzione possa dirsi ubicata in classe A o B è necessario che la situazione che contraddistingue la classe permanga intorno alla costruzione per non meno di 1 km e comunque non meno di 20 volte l'altezza della costruzione. Laddove sussistano dubbi sulla scelta della classe di rugosità, a meno di analisi dettagliate, verrà assegnata la classe più sfavorevole.</t>
  </si>
  <si>
    <r>
      <t>1.3 a</t>
    </r>
    <r>
      <rPr>
        <b/>
        <vertAlign val="subscript"/>
        <sz val="10"/>
        <color theme="0" tint="-0.499984740745262"/>
        <rFont val="Arial"/>
        <family val="2"/>
      </rPr>
      <t>s</t>
    </r>
    <r>
      <rPr>
        <b/>
        <sz val="10"/>
        <color theme="0" tint="-0.499984740745262"/>
        <rFont val="Arial"/>
        <family val="2"/>
      </rPr>
      <t xml:space="preserve"> (altitudine sul livello del mare):</t>
    </r>
  </si>
  <si>
    <t>[anni]</t>
  </si>
  <si>
    <t>II</t>
  </si>
  <si>
    <t>2 CALCOLO VELOCITA' E PRESSIONE DI RIFERIMENTO DEL VENTO</t>
  </si>
  <si>
    <t>Zona</t>
  </si>
  <si>
    <r>
      <t>v</t>
    </r>
    <r>
      <rPr>
        <vertAlign val="subscript"/>
        <sz val="10"/>
        <color indexed="8"/>
        <rFont val="Arial"/>
        <family val="2"/>
      </rPr>
      <t>b,0</t>
    </r>
    <r>
      <rPr>
        <sz val="10"/>
        <color indexed="8"/>
        <rFont val="Arial"/>
        <family val="2"/>
      </rPr>
      <t xml:space="preserve"> [m/s]</t>
    </r>
  </si>
  <si>
    <r>
      <t>a</t>
    </r>
    <r>
      <rPr>
        <vertAlign val="subscript"/>
        <sz val="10"/>
        <color indexed="8"/>
        <rFont val="Arial"/>
        <family val="2"/>
      </rPr>
      <t>0</t>
    </r>
    <r>
      <rPr>
        <sz val="10"/>
        <color indexed="8"/>
        <rFont val="Arial"/>
        <family val="2"/>
      </rPr>
      <t xml:space="preserve"> [m]</t>
    </r>
  </si>
  <si>
    <r>
      <t>k</t>
    </r>
    <r>
      <rPr>
        <vertAlign val="subscript"/>
        <sz val="10"/>
        <color indexed="8"/>
        <rFont val="Arial"/>
        <family val="2"/>
      </rPr>
      <t>a</t>
    </r>
    <r>
      <rPr>
        <sz val="10"/>
        <color indexed="8"/>
        <rFont val="Arial"/>
        <family val="2"/>
      </rPr>
      <t xml:space="preserve"> [1/s]</t>
    </r>
  </si>
  <si>
    <r>
      <t>v</t>
    </r>
    <r>
      <rPr>
        <vertAlign val="subscript"/>
        <sz val="10"/>
        <color indexed="8"/>
        <rFont val="Arial"/>
        <family val="2"/>
      </rPr>
      <t>b</t>
    </r>
    <r>
      <rPr>
        <sz val="10"/>
        <color indexed="8"/>
        <rFont val="Arial"/>
        <family val="2"/>
      </rPr>
      <t xml:space="preserve"> = v</t>
    </r>
    <r>
      <rPr>
        <vertAlign val="subscript"/>
        <sz val="10"/>
        <color indexed="8"/>
        <rFont val="Arial"/>
        <family val="2"/>
      </rPr>
      <t>b,0</t>
    </r>
    <r>
      <rPr>
        <sz val="10"/>
        <color indexed="8"/>
        <rFont val="Arial"/>
        <family val="2"/>
      </rPr>
      <t xml:space="preserve">      per a</t>
    </r>
    <r>
      <rPr>
        <vertAlign val="subscript"/>
        <sz val="10"/>
        <color indexed="8"/>
        <rFont val="Arial"/>
        <family val="2"/>
      </rPr>
      <t>s</t>
    </r>
    <r>
      <rPr>
        <sz val="10"/>
        <color indexed="8"/>
        <rFont val="Arial"/>
        <family val="2"/>
      </rPr>
      <t xml:space="preserve"> </t>
    </r>
    <r>
      <rPr>
        <sz val="10"/>
        <color indexed="8"/>
        <rFont val="Calibri"/>
        <family val="2"/>
      </rPr>
      <t>≤</t>
    </r>
    <r>
      <rPr>
        <sz val="10"/>
        <color indexed="8"/>
        <rFont val="Arial"/>
        <family val="2"/>
      </rPr>
      <t xml:space="preserve"> a</t>
    </r>
    <r>
      <rPr>
        <vertAlign val="subscript"/>
        <sz val="10"/>
        <color indexed="8"/>
        <rFont val="Arial"/>
        <family val="2"/>
      </rPr>
      <t>0</t>
    </r>
  </si>
  <si>
    <r>
      <t>v</t>
    </r>
    <r>
      <rPr>
        <vertAlign val="subscript"/>
        <sz val="10"/>
        <color indexed="8"/>
        <rFont val="Arial"/>
        <family val="2"/>
      </rPr>
      <t>b</t>
    </r>
    <r>
      <rPr>
        <sz val="10"/>
        <color indexed="8"/>
        <rFont val="Arial"/>
        <family val="2"/>
      </rPr>
      <t xml:space="preserve"> = v</t>
    </r>
    <r>
      <rPr>
        <vertAlign val="subscript"/>
        <sz val="10"/>
        <color indexed="8"/>
        <rFont val="Arial"/>
        <family val="2"/>
      </rPr>
      <t>b,0</t>
    </r>
    <r>
      <rPr>
        <sz val="10"/>
        <color indexed="8"/>
        <rFont val="Arial"/>
        <family val="2"/>
      </rPr>
      <t xml:space="preserve"> + k</t>
    </r>
    <r>
      <rPr>
        <vertAlign val="subscript"/>
        <sz val="10"/>
        <color indexed="8"/>
        <rFont val="Arial"/>
        <family val="2"/>
      </rPr>
      <t>a</t>
    </r>
    <r>
      <rPr>
        <sz val="10"/>
        <color indexed="8"/>
        <rFont val="Arial"/>
        <family val="2"/>
      </rPr>
      <t xml:space="preserve"> (a</t>
    </r>
    <r>
      <rPr>
        <vertAlign val="subscript"/>
        <sz val="10"/>
        <color indexed="8"/>
        <rFont val="Arial"/>
        <family val="2"/>
      </rPr>
      <t xml:space="preserve">s </t>
    </r>
    <r>
      <rPr>
        <sz val="10"/>
        <color indexed="8"/>
        <rFont val="Arial"/>
        <family val="2"/>
      </rPr>
      <t>- a</t>
    </r>
    <r>
      <rPr>
        <vertAlign val="subscript"/>
        <sz val="10"/>
        <color indexed="8"/>
        <rFont val="Arial"/>
        <family val="2"/>
      </rPr>
      <t>0</t>
    </r>
    <r>
      <rPr>
        <sz val="10"/>
        <color indexed="8"/>
        <rFont val="Arial"/>
        <family val="2"/>
      </rPr>
      <t>)     per a</t>
    </r>
    <r>
      <rPr>
        <vertAlign val="subscript"/>
        <sz val="10"/>
        <color indexed="8"/>
        <rFont val="Arial"/>
        <family val="2"/>
      </rPr>
      <t>0</t>
    </r>
    <r>
      <rPr>
        <sz val="10"/>
        <color indexed="8"/>
        <rFont val="Arial"/>
        <family val="2"/>
      </rPr>
      <t xml:space="preserve"> &lt; a</t>
    </r>
    <r>
      <rPr>
        <vertAlign val="subscript"/>
        <sz val="10"/>
        <color indexed="8"/>
        <rFont val="Arial"/>
        <family val="2"/>
      </rPr>
      <t>s</t>
    </r>
    <r>
      <rPr>
        <sz val="10"/>
        <color indexed="8"/>
        <rFont val="Arial"/>
        <family val="2"/>
      </rPr>
      <t xml:space="preserve"> </t>
    </r>
    <r>
      <rPr>
        <sz val="10"/>
        <color indexed="8"/>
        <rFont val="Calibri"/>
        <family val="2"/>
      </rPr>
      <t>≤</t>
    </r>
    <r>
      <rPr>
        <sz val="10"/>
        <color indexed="8"/>
        <rFont val="Arial"/>
        <family val="2"/>
      </rPr>
      <t xml:space="preserve"> 1500 m</t>
    </r>
  </si>
  <si>
    <r>
      <t>v</t>
    </r>
    <r>
      <rPr>
        <b/>
        <u/>
        <vertAlign val="subscript"/>
        <sz val="11"/>
        <color rgb="FF00B0F0"/>
        <rFont val="Arial"/>
        <family val="2"/>
      </rPr>
      <t>b</t>
    </r>
    <r>
      <rPr>
        <b/>
        <u/>
        <sz val="11"/>
        <color rgb="FF00B0F0"/>
        <rFont val="Arial"/>
        <family val="2"/>
      </rPr>
      <t xml:space="preserve"> (velocità di riferimento )</t>
    </r>
  </si>
  <si>
    <t>[m/s]</t>
  </si>
  <si>
    <r>
      <t>p (pressione del vento [N/mq</t>
    </r>
    <r>
      <rPr>
        <sz val="10"/>
        <color indexed="8"/>
        <rFont val="Arial"/>
        <family val="2"/>
      </rPr>
      <t>]) = q</t>
    </r>
    <r>
      <rPr>
        <vertAlign val="subscript"/>
        <sz val="10"/>
        <color indexed="8"/>
        <rFont val="Arial"/>
        <family val="2"/>
      </rPr>
      <t>b∙</t>
    </r>
    <r>
      <rPr>
        <sz val="10"/>
        <color indexed="8"/>
        <rFont val="Arial"/>
        <family val="2"/>
      </rPr>
      <t>c</t>
    </r>
    <r>
      <rPr>
        <vertAlign val="subscript"/>
        <sz val="10"/>
        <color indexed="8"/>
        <rFont val="Arial"/>
        <family val="2"/>
      </rPr>
      <t>e∙</t>
    </r>
    <r>
      <rPr>
        <sz val="10"/>
        <color indexed="8"/>
        <rFont val="Arial"/>
        <family val="2"/>
      </rPr>
      <t>c</t>
    </r>
    <r>
      <rPr>
        <vertAlign val="subscript"/>
        <sz val="10"/>
        <color indexed="8"/>
        <rFont val="Arial"/>
        <family val="2"/>
      </rPr>
      <t>p∙</t>
    </r>
    <r>
      <rPr>
        <sz val="10"/>
        <color indexed="8"/>
        <rFont val="Arial"/>
        <family val="2"/>
      </rPr>
      <t>c</t>
    </r>
    <r>
      <rPr>
        <vertAlign val="subscript"/>
        <sz val="10"/>
        <color indexed="8"/>
        <rFont val="Arial"/>
        <family val="2"/>
      </rPr>
      <t>d</t>
    </r>
  </si>
  <si>
    <r>
      <t>q</t>
    </r>
    <r>
      <rPr>
        <vertAlign val="subscript"/>
        <sz val="10"/>
        <color indexed="8"/>
        <rFont val="Arial"/>
        <family val="2"/>
      </rPr>
      <t>b</t>
    </r>
    <r>
      <rPr>
        <sz val="10"/>
        <color indexed="8"/>
        <rFont val="Arial"/>
        <family val="2"/>
      </rPr>
      <t xml:space="preserve"> (pressione cinetica di riferimento [N/mq</t>
    </r>
    <r>
      <rPr>
        <sz val="10"/>
        <color indexed="8"/>
        <rFont val="Arial"/>
        <family val="2"/>
      </rPr>
      <t>])</t>
    </r>
  </si>
  <si>
    <r>
      <t>c</t>
    </r>
    <r>
      <rPr>
        <vertAlign val="subscript"/>
        <sz val="10"/>
        <color indexed="8"/>
        <rFont val="Arial"/>
        <family val="2"/>
      </rPr>
      <t>e</t>
    </r>
    <r>
      <rPr>
        <sz val="10"/>
        <color indexed="8"/>
        <rFont val="Arial"/>
        <family val="2"/>
      </rPr>
      <t xml:space="preserve"> (coefficiente di esposizione)</t>
    </r>
  </si>
  <si>
    <r>
      <t>c</t>
    </r>
    <r>
      <rPr>
        <vertAlign val="subscript"/>
        <sz val="10"/>
        <color indexed="8"/>
        <rFont val="Arial"/>
        <family val="2"/>
      </rPr>
      <t>p</t>
    </r>
    <r>
      <rPr>
        <sz val="10"/>
        <color indexed="8"/>
        <rFont val="Arial"/>
        <family val="2"/>
      </rPr>
      <t xml:space="preserve"> (coefficiente di forma)</t>
    </r>
  </si>
  <si>
    <r>
      <t>c</t>
    </r>
    <r>
      <rPr>
        <vertAlign val="subscript"/>
        <sz val="10"/>
        <color indexed="8"/>
        <rFont val="Arial"/>
        <family val="2"/>
      </rPr>
      <t>d</t>
    </r>
    <r>
      <rPr>
        <sz val="10"/>
        <color indexed="8"/>
        <rFont val="Arial"/>
        <family val="2"/>
      </rPr>
      <t xml:space="preserve"> (coefficiente dinamico)</t>
    </r>
  </si>
  <si>
    <r>
      <t>q</t>
    </r>
    <r>
      <rPr>
        <vertAlign val="subscript"/>
        <sz val="10"/>
        <color indexed="8"/>
        <rFont val="Arial"/>
        <family val="2"/>
      </rPr>
      <t>b</t>
    </r>
    <r>
      <rPr>
        <sz val="10"/>
        <color indexed="8"/>
        <rFont val="Arial"/>
        <family val="2"/>
      </rPr>
      <t xml:space="preserve"> = 1/2</t>
    </r>
    <r>
      <rPr>
        <sz val="10"/>
        <color indexed="8"/>
        <rFont val="Calibri"/>
        <family val="2"/>
      </rPr>
      <t>∙</t>
    </r>
    <r>
      <rPr>
        <sz val="10"/>
        <color indexed="8"/>
        <rFont val="Symbol"/>
        <family val="1"/>
        <charset val="2"/>
      </rPr>
      <t>r</t>
    </r>
    <r>
      <rPr>
        <sz val="10"/>
        <color indexed="8"/>
        <rFont val="Calibri"/>
        <family val="2"/>
      </rPr>
      <t>∙</t>
    </r>
    <r>
      <rPr>
        <sz val="10"/>
        <color indexed="8"/>
        <rFont val="Arial"/>
        <family val="2"/>
      </rPr>
      <t>v</t>
    </r>
    <r>
      <rPr>
        <vertAlign val="subscript"/>
        <sz val="10"/>
        <color indexed="8"/>
        <rFont val="Arial"/>
        <family val="2"/>
      </rPr>
      <t>b</t>
    </r>
    <r>
      <rPr>
        <vertAlign val="superscript"/>
        <sz val="10"/>
        <color indexed="8"/>
        <rFont val="Arial"/>
        <family val="2"/>
      </rPr>
      <t>2</t>
    </r>
  </si>
  <si>
    <r>
      <t>(</t>
    </r>
    <r>
      <rPr>
        <sz val="10"/>
        <color indexed="8"/>
        <rFont val="Symbol"/>
        <family val="1"/>
        <charset val="2"/>
      </rPr>
      <t>r</t>
    </r>
    <r>
      <rPr>
        <sz val="10"/>
        <color indexed="8"/>
        <rFont val="Arial"/>
        <family val="2"/>
      </rPr>
      <t xml:space="preserve"> = 1,25 kg/m</t>
    </r>
    <r>
      <rPr>
        <sz val="10"/>
        <color indexed="8"/>
        <rFont val="Times New Roman"/>
        <family val="1"/>
      </rPr>
      <t>³</t>
    </r>
    <r>
      <rPr>
        <sz val="10"/>
        <color indexed="8"/>
        <rFont val="Arial"/>
        <family val="2"/>
      </rPr>
      <t>)</t>
    </r>
  </si>
  <si>
    <t xml:space="preserve">Pressione cinetica di riferimento qb </t>
  </si>
  <si>
    <t>[N/m²]</t>
  </si>
  <si>
    <t>3 CALCOLO DEI COEFFICIENTI</t>
  </si>
  <si>
    <t>3.1 Coefficiente dinamico</t>
  </si>
  <si>
    <r>
      <t>c</t>
    </r>
    <r>
      <rPr>
        <b/>
        <vertAlign val="subscript"/>
        <sz val="10"/>
        <color indexed="8"/>
        <rFont val="Arial"/>
        <family val="2"/>
      </rPr>
      <t>d</t>
    </r>
  </si>
  <si>
    <t>Esso può essere assunto cautelativamente pari ad 1 nelle costruzioni di tipologia ricorrente, quali gli edifici di forma regolare non eccedenti 80 m di altezza ed i capannoni industriali, oppure può essere determinato mediante analisi specifiche o facendo riferimento a dati di comprovata affidabilità.</t>
  </si>
  <si>
    <t>3.2 Coefficiente topografico</t>
  </si>
  <si>
    <t>Il coefficiente topografico si assume di norma uguale ad 1, sia per zone pianeggianti, ondulate, collinose e montane. Nel caso di costruzioni che sorgono presso la sommità di colline o pendii isolati si procede nel modo seguente:</t>
  </si>
  <si>
    <t>3.2.1 Caso selezionato:</t>
  </si>
  <si>
    <t>3 costruzione ubicata su di un pendio</t>
  </si>
  <si>
    <t>3.2.2 Dati richiesti, in base alla figura di riferimento:</t>
  </si>
  <si>
    <t>β</t>
  </si>
  <si>
    <t>ϒ</t>
  </si>
  <si>
    <t>Il coefficiente topografico vale:</t>
  </si>
  <si>
    <r>
      <t>c</t>
    </r>
    <r>
      <rPr>
        <b/>
        <vertAlign val="subscript"/>
        <sz val="10"/>
        <color indexed="8"/>
        <rFont val="Arial"/>
        <family val="2"/>
      </rPr>
      <t>t</t>
    </r>
  </si>
  <si>
    <t>3.3 Coefficiente di esposizione</t>
  </si>
  <si>
    <t>Il coefficiente di esposizione  dipende dall'altezza z sul suolo del punto considerato, dalla topografia del terreno e dalla categoria di esposizione del sito (e quindi dalla classe di rugosità del terreno) ove sorge la costruzione; per altezze non maggiori di z=200m valgono le seguenti espressioni</t>
  </si>
  <si>
    <r>
      <t>c</t>
    </r>
    <r>
      <rPr>
        <vertAlign val="subscript"/>
        <sz val="10"/>
        <color indexed="8"/>
        <rFont val="Arial"/>
        <family val="2"/>
      </rPr>
      <t>e</t>
    </r>
    <r>
      <rPr>
        <sz val="10"/>
        <color indexed="8"/>
        <rFont val="Arial"/>
        <family val="2"/>
      </rPr>
      <t>(z) = k</t>
    </r>
    <r>
      <rPr>
        <vertAlign val="subscript"/>
        <sz val="10"/>
        <color indexed="8"/>
        <rFont val="Arial"/>
        <family val="2"/>
      </rPr>
      <t>r</t>
    </r>
    <r>
      <rPr>
        <vertAlign val="superscript"/>
        <sz val="10"/>
        <color indexed="8"/>
        <rFont val="Arial"/>
        <family val="2"/>
      </rPr>
      <t>2</t>
    </r>
    <r>
      <rPr>
        <sz val="10"/>
        <color indexed="8"/>
        <rFont val="Calibri"/>
        <family val="2"/>
      </rPr>
      <t>∙c</t>
    </r>
    <r>
      <rPr>
        <vertAlign val="subscript"/>
        <sz val="10"/>
        <color indexed="8"/>
        <rFont val="Calibri"/>
        <family val="2"/>
      </rPr>
      <t>t</t>
    </r>
    <r>
      <rPr>
        <sz val="10"/>
        <color indexed="8"/>
        <rFont val="Calibri"/>
        <family val="2"/>
      </rPr>
      <t>∙ln(z/z</t>
    </r>
    <r>
      <rPr>
        <vertAlign val="subscript"/>
        <sz val="10"/>
        <color indexed="8"/>
        <rFont val="Calibri"/>
        <family val="2"/>
      </rPr>
      <t>0</t>
    </r>
    <r>
      <rPr>
        <sz val="10"/>
        <color indexed="8"/>
        <rFont val="Calibri"/>
        <family val="2"/>
      </rPr>
      <t>) [7+c</t>
    </r>
    <r>
      <rPr>
        <vertAlign val="subscript"/>
        <sz val="10"/>
        <color indexed="8"/>
        <rFont val="Calibri"/>
        <family val="2"/>
      </rPr>
      <t>t</t>
    </r>
    <r>
      <rPr>
        <sz val="10"/>
        <color indexed="8"/>
        <rFont val="Calibri"/>
        <family val="2"/>
      </rPr>
      <t>∙ln(z/z</t>
    </r>
    <r>
      <rPr>
        <vertAlign val="subscript"/>
        <sz val="10"/>
        <color indexed="8"/>
        <rFont val="Calibri"/>
        <family val="2"/>
      </rPr>
      <t>0</t>
    </r>
    <r>
      <rPr>
        <sz val="10"/>
        <color indexed="8"/>
        <rFont val="Calibri"/>
        <family val="2"/>
      </rPr>
      <t>)]    per z ≥ z</t>
    </r>
    <r>
      <rPr>
        <vertAlign val="subscript"/>
        <sz val="10"/>
        <color indexed="8"/>
        <rFont val="Calibri"/>
        <family val="2"/>
      </rPr>
      <t>min</t>
    </r>
  </si>
  <si>
    <r>
      <t>c</t>
    </r>
    <r>
      <rPr>
        <vertAlign val="subscript"/>
        <sz val="10"/>
        <color indexed="8"/>
        <rFont val="Arial"/>
        <family val="2"/>
      </rPr>
      <t>e</t>
    </r>
    <r>
      <rPr>
        <sz val="10"/>
        <color indexed="8"/>
        <rFont val="Arial"/>
        <family val="2"/>
      </rPr>
      <t>(z) = c</t>
    </r>
    <r>
      <rPr>
        <vertAlign val="subscript"/>
        <sz val="10"/>
        <color indexed="8"/>
        <rFont val="Arial"/>
        <family val="2"/>
      </rPr>
      <t>e</t>
    </r>
    <r>
      <rPr>
        <sz val="10"/>
        <color indexed="8"/>
        <rFont val="Calibri"/>
        <family val="2"/>
      </rPr>
      <t>(z</t>
    </r>
    <r>
      <rPr>
        <vertAlign val="subscript"/>
        <sz val="10"/>
        <color indexed="8"/>
        <rFont val="Calibri"/>
        <family val="2"/>
      </rPr>
      <t>min</t>
    </r>
    <r>
      <rPr>
        <sz val="10"/>
        <color indexed="8"/>
        <rFont val="Calibri"/>
        <family val="2"/>
      </rPr>
      <t>)                                       per z &lt; z</t>
    </r>
    <r>
      <rPr>
        <vertAlign val="subscript"/>
        <sz val="10"/>
        <color indexed="8"/>
        <rFont val="Calibri"/>
        <family val="2"/>
      </rPr>
      <t>min</t>
    </r>
  </si>
  <si>
    <r>
      <t>k</t>
    </r>
    <r>
      <rPr>
        <vertAlign val="subscript"/>
        <sz val="10"/>
        <color indexed="8"/>
        <rFont val="Arial"/>
        <family val="2"/>
      </rPr>
      <t>r</t>
    </r>
  </si>
  <si>
    <r>
      <t>z</t>
    </r>
    <r>
      <rPr>
        <vertAlign val="subscript"/>
        <sz val="10"/>
        <color indexed="8"/>
        <rFont val="Arial"/>
        <family val="2"/>
      </rPr>
      <t>0</t>
    </r>
    <r>
      <rPr>
        <sz val="10"/>
        <color indexed="8"/>
        <rFont val="Arial"/>
        <family val="2"/>
      </rPr>
      <t xml:space="preserve"> [m]</t>
    </r>
  </si>
  <si>
    <r>
      <t>z</t>
    </r>
    <r>
      <rPr>
        <vertAlign val="subscript"/>
        <sz val="10"/>
        <color indexed="8"/>
        <rFont val="Arial"/>
        <family val="2"/>
      </rPr>
      <t>min</t>
    </r>
    <r>
      <rPr>
        <sz val="10"/>
        <color indexed="8"/>
        <rFont val="Arial"/>
        <family val="2"/>
      </rPr>
      <t xml:space="preserve"> [m]</t>
    </r>
  </si>
  <si>
    <t>Coefficiente di esposizione minimo</t>
  </si>
  <si>
    <r>
      <t>c</t>
    </r>
    <r>
      <rPr>
        <b/>
        <vertAlign val="subscript"/>
        <sz val="11"/>
        <color theme="1"/>
        <rFont val="Times New Roman"/>
        <family val="1"/>
      </rPr>
      <t>e,min</t>
    </r>
  </si>
  <si>
    <t>Coefficiente di esposizione massimo</t>
  </si>
  <si>
    <r>
      <t>c</t>
    </r>
    <r>
      <rPr>
        <b/>
        <vertAlign val="subscript"/>
        <sz val="11"/>
        <color theme="1"/>
        <rFont val="Times New Roman"/>
        <family val="1"/>
      </rPr>
      <t>e,max</t>
    </r>
  </si>
  <si>
    <t>3.4 Coefficiente di forma</t>
  </si>
  <si>
    <t>Edifici a pianta rettangolare con coperture piane, a falde, inclinate, curve</t>
  </si>
  <si>
    <t xml:space="preserve">E' il coefficiente di forma (o coefficiente aerodinamico), funzione della tipologia e della geometria della costruzione e del suo orientamento rispetto alla direzione del vento. Il suo valore può essere ricavato da dati suffragati da opportuna documentazione o da prove sperimentali in galleria del vento.                                                                 </t>
  </si>
  <si>
    <t>3.4.1 Altezza del colmo del tetto, rispetto al suolo e l'inclinazione della falda</t>
  </si>
  <si>
    <t>non stagne</t>
  </si>
  <si>
    <r>
      <t>c</t>
    </r>
    <r>
      <rPr>
        <b/>
        <vertAlign val="subscript"/>
        <sz val="10"/>
        <color indexed="8"/>
        <rFont val="Arial"/>
        <family val="2"/>
      </rPr>
      <t>pi</t>
    </r>
  </si>
  <si>
    <r>
      <rPr>
        <b/>
        <u/>
        <sz val="9"/>
        <color indexed="8"/>
        <rFont val="Arial"/>
        <family val="2"/>
      </rPr>
      <t>Coefficiente di forma</t>
    </r>
    <r>
      <rPr>
        <b/>
        <sz val="9"/>
        <color indexed="8"/>
        <rFont val="Arial"/>
        <family val="2"/>
      </rPr>
      <t xml:space="preserve"> (Edificio aventi una parete con aperture di superficie &lt; 33% di quella totale)</t>
    </r>
  </si>
  <si>
    <t>(caso tipico di civile abitazione)</t>
  </si>
  <si>
    <t>(1) parete sopravento</t>
  </si>
  <si>
    <r>
      <t>c</t>
    </r>
    <r>
      <rPr>
        <vertAlign val="subscript"/>
        <sz val="10"/>
        <color indexed="8"/>
        <rFont val="Arial"/>
        <family val="2"/>
      </rPr>
      <t>p</t>
    </r>
  </si>
  <si>
    <r>
      <t>(2)</t>
    </r>
    <r>
      <rPr>
        <sz val="10"/>
        <color indexed="8"/>
        <rFont val="Arial"/>
        <family val="2"/>
      </rPr>
      <t xml:space="preserve"> c</t>
    </r>
    <r>
      <rPr>
        <vertAlign val="subscript"/>
        <sz val="10"/>
        <color indexed="8"/>
        <rFont val="Arial"/>
        <family val="2"/>
      </rPr>
      <t>pe</t>
    </r>
    <r>
      <rPr>
        <sz val="10"/>
        <color indexed="8"/>
        <rFont val="Arial"/>
        <family val="2"/>
      </rPr>
      <t xml:space="preserve"> =</t>
    </r>
    <r>
      <rPr>
        <vertAlign val="subscript"/>
        <sz val="10"/>
        <color indexed="8"/>
        <rFont val="Arial"/>
        <family val="2"/>
      </rPr>
      <t xml:space="preserve"> </t>
    </r>
  </si>
  <si>
    <r>
      <t>(3)</t>
    </r>
    <r>
      <rPr>
        <sz val="10"/>
        <color indexed="8"/>
        <rFont val="Arial"/>
        <family val="2"/>
      </rPr>
      <t xml:space="preserve"> c</t>
    </r>
    <r>
      <rPr>
        <vertAlign val="subscript"/>
        <sz val="10"/>
        <color indexed="8"/>
        <rFont val="Arial"/>
        <family val="2"/>
      </rPr>
      <t>pe</t>
    </r>
    <r>
      <rPr>
        <sz val="10"/>
        <color indexed="8"/>
        <rFont val="Arial"/>
        <family val="2"/>
      </rPr>
      <t xml:space="preserve"> = 0.4</t>
    </r>
  </si>
  <si>
    <t>→</t>
  </si>
  <si>
    <t>(2) copertura sopravento</t>
  </si>
  <si>
    <t>Direzione del vento→</t>
  </si>
  <si>
    <t>(3) copertura sottovento</t>
  </si>
  <si>
    <r>
      <t>(1)</t>
    </r>
    <r>
      <rPr>
        <sz val="10"/>
        <color indexed="8"/>
        <rFont val="Arial"/>
        <family val="2"/>
      </rPr>
      <t xml:space="preserve"> c</t>
    </r>
    <r>
      <rPr>
        <vertAlign val="subscript"/>
        <sz val="10"/>
        <color indexed="8"/>
        <rFont val="Arial"/>
        <family val="2"/>
      </rPr>
      <t>pe</t>
    </r>
    <r>
      <rPr>
        <sz val="10"/>
        <color indexed="8"/>
        <rFont val="Arial"/>
        <family val="2"/>
      </rPr>
      <t xml:space="preserve"> = 0.8</t>
    </r>
  </si>
  <si>
    <r>
      <t>(4)</t>
    </r>
    <r>
      <rPr>
        <sz val="10"/>
        <color indexed="8"/>
        <rFont val="Arial"/>
        <family val="2"/>
      </rPr>
      <t xml:space="preserve"> c</t>
    </r>
    <r>
      <rPr>
        <vertAlign val="subscript"/>
        <sz val="10"/>
        <color indexed="8"/>
        <rFont val="Arial"/>
        <family val="2"/>
      </rPr>
      <t>pe</t>
    </r>
    <r>
      <rPr>
        <sz val="10"/>
        <color indexed="8"/>
        <rFont val="Arial"/>
        <family val="2"/>
      </rPr>
      <t xml:space="preserve"> = 0.4</t>
    </r>
  </si>
  <si>
    <t>(4) parete sottovento</t>
  </si>
  <si>
    <r>
      <t>N.B</t>
    </r>
    <r>
      <rPr>
        <i/>
        <u/>
        <sz val="10"/>
        <color indexed="8"/>
        <rFont val="Arial"/>
        <family val="2"/>
      </rPr>
      <t>. Se c</t>
    </r>
    <r>
      <rPr>
        <i/>
        <u/>
        <vertAlign val="subscript"/>
        <sz val="10"/>
        <color indexed="8"/>
        <rFont val="Arial"/>
        <family val="2"/>
      </rPr>
      <t>pe</t>
    </r>
    <r>
      <rPr>
        <i/>
        <u/>
        <sz val="10"/>
        <color indexed="8"/>
        <rFont val="Arial"/>
        <family val="2"/>
      </rPr>
      <t xml:space="preserve"> è &gt; 0 il verso è concorde con le frecce delle figure</t>
    </r>
  </si>
  <si>
    <r>
      <t>N.B</t>
    </r>
    <r>
      <rPr>
        <i/>
        <u/>
        <sz val="10"/>
        <color indexed="8"/>
        <rFont val="Arial"/>
        <family val="2"/>
      </rPr>
      <t>. Se la costruzione è stagna Cpi=0 (la figura non viene aggiornata)</t>
    </r>
  </si>
  <si>
    <t xml:space="preserve">4 PRESSIONI DEL VENTO </t>
  </si>
  <si>
    <t>Combinazione più sfavorevole per pareti e copertura :</t>
  </si>
  <si>
    <r>
      <t>p [kN/m</t>
    </r>
    <r>
      <rPr>
        <sz val="10"/>
        <color indexed="8"/>
        <rFont val="Calibri"/>
        <family val="2"/>
      </rPr>
      <t>²</t>
    </r>
    <r>
      <rPr>
        <sz val="10"/>
        <color indexed="8"/>
        <rFont val="Arial"/>
        <family val="2"/>
      </rPr>
      <t>]</t>
    </r>
  </si>
  <si>
    <r>
      <t>c</t>
    </r>
    <r>
      <rPr>
        <b/>
        <vertAlign val="subscript"/>
        <sz val="10"/>
        <color indexed="8"/>
        <rFont val="Arial"/>
        <family val="2"/>
      </rPr>
      <t>e</t>
    </r>
  </si>
  <si>
    <r>
      <t>c</t>
    </r>
    <r>
      <rPr>
        <b/>
        <vertAlign val="subscript"/>
        <sz val="10"/>
        <color indexed="8"/>
        <rFont val="Arial"/>
        <family val="2"/>
      </rPr>
      <t>p</t>
    </r>
  </si>
  <si>
    <r>
      <t>P [kN/m</t>
    </r>
    <r>
      <rPr>
        <b/>
        <sz val="10"/>
        <color rgb="FF00B0F0"/>
        <rFont val="Calibri"/>
        <family val="2"/>
      </rPr>
      <t>²</t>
    </r>
    <r>
      <rPr>
        <b/>
        <sz val="10"/>
        <color rgb="FF00B0F0"/>
        <rFont val="Arial"/>
        <family val="2"/>
      </rPr>
      <t>]</t>
    </r>
  </si>
  <si>
    <t>(1) par. sopravent.</t>
  </si>
  <si>
    <t>(2) cop. sopravent.</t>
  </si>
  <si>
    <t>(3) cop. Sottovent.</t>
  </si>
  <si>
    <t>(4) par. sottovent.</t>
  </si>
  <si>
    <r>
      <t>N.B</t>
    </r>
    <r>
      <rPr>
        <i/>
        <u/>
        <sz val="10"/>
        <color indexed="8"/>
        <rFont val="Arial"/>
        <family val="2"/>
      </rPr>
      <t>. Se p</t>
    </r>
    <r>
      <rPr>
        <i/>
        <u/>
        <sz val="10"/>
        <color indexed="8"/>
        <rFont val="Arial"/>
        <family val="2"/>
      </rPr>
      <t xml:space="preserve"> è &gt; 0 il verso è concorde con le frecce delle figure</t>
    </r>
  </si>
  <si>
    <t>Descrizione</t>
  </si>
  <si>
    <r>
      <t>v</t>
    </r>
    <r>
      <rPr>
        <b/>
        <vertAlign val="subscript"/>
        <sz val="10"/>
        <color indexed="8"/>
        <rFont val="Arial"/>
        <family val="2"/>
      </rPr>
      <t>b,0</t>
    </r>
    <r>
      <rPr>
        <b/>
        <sz val="10"/>
        <color indexed="8"/>
        <rFont val="Arial"/>
        <family val="2"/>
      </rPr>
      <t xml:space="preserve"> [m/s]</t>
    </r>
  </si>
  <si>
    <r>
      <t>a</t>
    </r>
    <r>
      <rPr>
        <b/>
        <vertAlign val="subscript"/>
        <sz val="10"/>
        <color indexed="8"/>
        <rFont val="Arial"/>
        <family val="2"/>
      </rPr>
      <t>0</t>
    </r>
    <r>
      <rPr>
        <b/>
        <sz val="10"/>
        <color indexed="8"/>
        <rFont val="Arial"/>
        <family val="2"/>
      </rPr>
      <t xml:space="preserve"> [m]</t>
    </r>
  </si>
  <si>
    <r>
      <t>k</t>
    </r>
    <r>
      <rPr>
        <b/>
        <vertAlign val="subscript"/>
        <sz val="10"/>
        <color indexed="8"/>
        <rFont val="Arial"/>
        <family val="2"/>
      </rPr>
      <t>a</t>
    </r>
    <r>
      <rPr>
        <b/>
        <sz val="10"/>
        <color indexed="8"/>
        <rFont val="Arial"/>
        <family val="2"/>
      </rPr>
      <t xml:space="preserve"> [1/s]</t>
    </r>
  </si>
  <si>
    <t>TR</t>
  </si>
  <si>
    <r>
      <t>α</t>
    </r>
    <r>
      <rPr>
        <b/>
        <sz val="8"/>
        <color theme="1"/>
        <rFont val="Calibri"/>
        <family val="2"/>
      </rPr>
      <t>r</t>
    </r>
  </si>
  <si>
    <t>1) Valle d’Aosta, Piemonte, Lombardia, Trentino Alto Adige, Veneto, Friuli Venezia Giulia (con l’eccezione della provincia di Trieste)</t>
  </si>
  <si>
    <t>2) Emilia Romagna</t>
  </si>
  <si>
    <t>4) Sicilia e provincia di Reggio Calabria</t>
  </si>
  <si>
    <t>5) Sardegna (zona a oriente della retta congiungente Capo Teulada con l’Isola di Maddalena)</t>
  </si>
  <si>
    <t>6) Sardegna (zona a occidente della retta congiungente Capo Teulada con l’Isola di Maddalena)</t>
  </si>
  <si>
    <t>7) Liguria</t>
  </si>
  <si>
    <t>8) Provincia di Trieste</t>
  </si>
  <si>
    <t>9) Isole (con l’eccezione di Sicilia e Sardegna) e mare aperto</t>
  </si>
  <si>
    <t>Classe di rugosità</t>
  </si>
  <si>
    <t>A) Aree urbane in cui almeno il 15% della superficie sia coperto da edifici la cui altezza media superi i 15m</t>
  </si>
  <si>
    <t>B) Aree urbane (non di classe A), suburbane, industriali e boschive</t>
  </si>
  <si>
    <t>C) Aree con ostacoli diffusi (alberi, case, muri, recinzioni,....); aree con rugosità non riconducibile alle classi A, B, D</t>
  </si>
  <si>
    <t>Categoria di esposizione del sito</t>
  </si>
  <si>
    <r>
      <t>k</t>
    </r>
    <r>
      <rPr>
        <vertAlign val="subscript"/>
        <sz val="9"/>
        <color indexed="8"/>
        <rFont val="Arial"/>
        <family val="2"/>
      </rPr>
      <t>r</t>
    </r>
  </si>
  <si>
    <r>
      <t>z</t>
    </r>
    <r>
      <rPr>
        <vertAlign val="subscript"/>
        <sz val="9"/>
        <color indexed="8"/>
        <rFont val="Arial"/>
        <family val="2"/>
      </rPr>
      <t>0</t>
    </r>
    <r>
      <rPr>
        <sz val="9"/>
        <color indexed="8"/>
        <rFont val="Arial"/>
        <family val="2"/>
      </rPr>
      <t xml:space="preserve"> [m]</t>
    </r>
  </si>
  <si>
    <r>
      <t>z</t>
    </r>
    <r>
      <rPr>
        <vertAlign val="subscript"/>
        <sz val="9"/>
        <color indexed="8"/>
        <rFont val="Arial"/>
        <family val="2"/>
      </rPr>
      <t>min</t>
    </r>
    <r>
      <rPr>
        <sz val="9"/>
        <color indexed="8"/>
        <rFont val="Arial"/>
        <family val="2"/>
      </rPr>
      <t xml:space="preserve"> [m]</t>
    </r>
  </si>
  <si>
    <t>I</t>
  </si>
  <si>
    <t>III</t>
  </si>
  <si>
    <t>IV</t>
  </si>
  <si>
    <t>V</t>
  </si>
  <si>
    <t>input</t>
  </si>
  <si>
    <t>z</t>
  </si>
  <si>
    <r>
      <rPr>
        <sz val="14"/>
        <color theme="1"/>
        <rFont val="Times New Roman"/>
        <family val="1"/>
      </rPr>
      <t>c</t>
    </r>
    <r>
      <rPr>
        <sz val="9"/>
        <color theme="1"/>
        <rFont val="Times New Roman"/>
        <family val="1"/>
      </rPr>
      <t>e</t>
    </r>
  </si>
  <si>
    <r>
      <t>P [kN/m</t>
    </r>
    <r>
      <rPr>
        <sz val="12"/>
        <color theme="1"/>
        <rFont val="Calibri"/>
        <family val="2"/>
      </rPr>
      <t>²</t>
    </r>
    <r>
      <rPr>
        <sz val="12"/>
        <color theme="1"/>
        <rFont val="Times New Roman"/>
        <family val="1"/>
      </rPr>
      <t>]</t>
    </r>
  </si>
  <si>
    <t>Altezza dell'edificio</t>
  </si>
  <si>
    <t>gradi</t>
  </si>
  <si>
    <r>
      <t>v</t>
    </r>
    <r>
      <rPr>
        <vertAlign val="subscript"/>
        <sz val="11"/>
        <color theme="1"/>
        <rFont val="Times New Roman"/>
        <family val="1"/>
      </rPr>
      <t>b,0</t>
    </r>
  </si>
  <si>
    <t>m/s</t>
  </si>
  <si>
    <t>velocità di riferimento del vento</t>
  </si>
  <si>
    <t>stagne</t>
  </si>
  <si>
    <r>
      <t>a</t>
    </r>
    <r>
      <rPr>
        <vertAlign val="subscript"/>
        <sz val="11"/>
        <color theme="1"/>
        <rFont val="Times New Roman"/>
        <family val="1"/>
      </rPr>
      <t>0</t>
    </r>
  </si>
  <si>
    <t>Quota di riferimento</t>
  </si>
  <si>
    <r>
      <t>k</t>
    </r>
    <r>
      <rPr>
        <vertAlign val="subscript"/>
        <sz val="11"/>
        <color theme="1"/>
        <rFont val="Times New Roman"/>
        <family val="1"/>
      </rPr>
      <t>a</t>
    </r>
  </si>
  <si>
    <t>1/s</t>
  </si>
  <si>
    <r>
      <t>a</t>
    </r>
    <r>
      <rPr>
        <vertAlign val="subscript"/>
        <sz val="11"/>
        <color theme="1"/>
        <rFont val="Times New Roman"/>
        <family val="1"/>
      </rPr>
      <t>s</t>
    </r>
  </si>
  <si>
    <t>Quota del fabbricato</t>
  </si>
  <si>
    <r>
      <t>c</t>
    </r>
    <r>
      <rPr>
        <vertAlign val="subscript"/>
        <sz val="11"/>
        <color theme="1"/>
        <rFont val="Times New Roman"/>
        <family val="1"/>
      </rPr>
      <t>t</t>
    </r>
  </si>
  <si>
    <r>
      <t>k</t>
    </r>
    <r>
      <rPr>
        <vertAlign val="subscript"/>
        <sz val="11"/>
        <color theme="1"/>
        <rFont val="Times New Roman"/>
        <family val="1"/>
      </rPr>
      <t>r</t>
    </r>
  </si>
  <si>
    <r>
      <t>z</t>
    </r>
    <r>
      <rPr>
        <vertAlign val="subscript"/>
        <sz val="11"/>
        <color theme="1"/>
        <rFont val="Times New Roman"/>
        <family val="1"/>
      </rPr>
      <t>0</t>
    </r>
  </si>
  <si>
    <r>
      <t>z</t>
    </r>
    <r>
      <rPr>
        <vertAlign val="subscript"/>
        <sz val="11"/>
        <color theme="1"/>
        <rFont val="Times New Roman"/>
        <family val="1"/>
      </rPr>
      <t>min</t>
    </r>
  </si>
  <si>
    <r>
      <t>c</t>
    </r>
    <r>
      <rPr>
        <vertAlign val="subscript"/>
        <sz val="11"/>
        <color theme="1"/>
        <rFont val="Times New Roman"/>
        <family val="1"/>
      </rPr>
      <t>d</t>
    </r>
  </si>
  <si>
    <r>
      <t>c</t>
    </r>
    <r>
      <rPr>
        <vertAlign val="subscript"/>
        <sz val="11"/>
        <color theme="1"/>
        <rFont val="Times New Roman"/>
        <family val="1"/>
      </rPr>
      <t>p</t>
    </r>
  </si>
  <si>
    <t>sopravento</t>
  </si>
  <si>
    <t>sottovento</t>
  </si>
  <si>
    <t>output</t>
  </si>
  <si>
    <r>
      <t>v</t>
    </r>
    <r>
      <rPr>
        <b/>
        <vertAlign val="subscript"/>
        <sz val="11"/>
        <color theme="1"/>
        <rFont val="Times New Roman"/>
        <family val="1"/>
      </rPr>
      <t>b</t>
    </r>
  </si>
  <si>
    <t>velocità di riferimento del vento di calcolo</t>
  </si>
  <si>
    <r>
      <t>q</t>
    </r>
    <r>
      <rPr>
        <b/>
        <vertAlign val="subscript"/>
        <sz val="11"/>
        <color theme="1"/>
        <rFont val="Times New Roman"/>
        <family val="1"/>
      </rPr>
      <t>b</t>
    </r>
  </si>
  <si>
    <r>
      <t>N/m</t>
    </r>
    <r>
      <rPr>
        <b/>
        <sz val="11"/>
        <color theme="1"/>
        <rFont val="Calibri"/>
        <family val="2"/>
      </rPr>
      <t>²</t>
    </r>
  </si>
  <si>
    <t>pressione cinetica di riferimento</t>
  </si>
  <si>
    <t>p</t>
  </si>
  <si>
    <r>
      <t>kN/m</t>
    </r>
    <r>
      <rPr>
        <b/>
        <vertAlign val="superscript"/>
        <sz val="11"/>
        <color theme="1"/>
        <rFont val="Times New Roman"/>
        <family val="1"/>
      </rPr>
      <t>2</t>
    </r>
  </si>
  <si>
    <t>Pressione del vento minima</t>
  </si>
  <si>
    <t>Pressione del vento massima</t>
  </si>
  <si>
    <r>
      <t>a</t>
    </r>
    <r>
      <rPr>
        <vertAlign val="subscript"/>
        <sz val="10"/>
        <color indexed="8"/>
        <rFont val="Arial"/>
        <family val="2"/>
      </rPr>
      <t>s</t>
    </r>
    <r>
      <rPr>
        <sz val="10"/>
        <color indexed="8"/>
        <rFont val="Arial"/>
        <family val="2"/>
      </rPr>
      <t xml:space="preserve"> [m]</t>
    </r>
  </si>
  <si>
    <t>coef topografico</t>
  </si>
  <si>
    <t>coefficiente unitario</t>
  </si>
  <si>
    <t>1 costruzione ubicata sulla cresta di una collina</t>
  </si>
  <si>
    <t>2 costruzione ubicata sul livello superiore</t>
  </si>
  <si>
    <t>z/H</t>
  </si>
  <si>
    <t>H/D</t>
  </si>
  <si>
    <t>Di seguito la pressione del vento trascurando il coefficiente di forma (Cp=1):</t>
  </si>
  <si>
    <r>
      <t>P</t>
    </r>
    <r>
      <rPr>
        <b/>
        <vertAlign val="subscript"/>
        <sz val="11"/>
        <color theme="1"/>
        <rFont val="Times New Roman"/>
        <family val="1"/>
      </rPr>
      <t>min</t>
    </r>
  </si>
  <si>
    <r>
      <t>P</t>
    </r>
    <r>
      <rPr>
        <b/>
        <vertAlign val="subscript"/>
        <sz val="11"/>
        <color theme="1"/>
        <rFont val="Times New Roman"/>
        <family val="1"/>
      </rPr>
      <t>max</t>
    </r>
  </si>
  <si>
    <t>ANALISI STATICA LINEARE PAR.7.3.3.2 E PAR.3.2 NTC08</t>
  </si>
  <si>
    <t>1.PARAMETRI SISMICI DEL SITO</t>
  </si>
  <si>
    <t>2.ANALISI STATICA LINEARE</t>
  </si>
  <si>
    <t>Secondo prescrizioni par 7.2.3 NTC 2008</t>
  </si>
  <si>
    <t>Accelerazione di gravità</t>
  </si>
  <si>
    <t>Coefficiente di amplificazione topografica</t>
  </si>
  <si>
    <t>Coefficiente di amplificazione stratigrafica</t>
  </si>
  <si>
    <r>
      <t>Prodotto S</t>
    </r>
    <r>
      <rPr>
        <sz val="8"/>
        <color theme="1"/>
        <rFont val="Calibri"/>
        <family val="2"/>
        <scheme val="minor"/>
      </rPr>
      <t>S</t>
    </r>
    <r>
      <rPr>
        <sz val="11"/>
        <color theme="1"/>
        <rFont val="Calibri"/>
        <family val="2"/>
        <scheme val="minor"/>
      </rPr>
      <t>*S</t>
    </r>
    <r>
      <rPr>
        <sz val="8"/>
        <color theme="1"/>
        <rFont val="Calibri"/>
        <family val="2"/>
        <scheme val="minor"/>
      </rPr>
      <t>T</t>
    </r>
  </si>
  <si>
    <t>Coefficiente funzione della categoria di sottosuolo</t>
  </si>
  <si>
    <t>Periodo del tratto ad accelerazione costante</t>
  </si>
  <si>
    <t>Periodo del tratto a velocità costante</t>
  </si>
  <si>
    <t>Periodo del tratto a spostamento costante</t>
  </si>
  <si>
    <t>Coefficiente di smorzamento viscoso</t>
  </si>
  <si>
    <t>Coefficiente di correzione per smorzamento viscoso diverso dal 5%</t>
  </si>
  <si>
    <t>q</t>
  </si>
  <si>
    <t>Ss</t>
  </si>
  <si>
    <t>St</t>
  </si>
  <si>
    <t>Acc. orizzontale  riferita al suolo rigido, adimensionalizzata</t>
  </si>
  <si>
    <t>Inverso del fattore di struttura</t>
  </si>
  <si>
    <r>
      <t>[m</t>
    </r>
    <r>
      <rPr>
        <sz val="11"/>
        <color theme="1"/>
        <rFont val="Calibri"/>
        <family val="2"/>
      </rPr>
      <t>²</t>
    </r>
    <r>
      <rPr>
        <sz val="11"/>
        <color theme="1"/>
        <rFont val="Calibri"/>
        <family val="2"/>
        <scheme val="minor"/>
      </rPr>
      <t>]</t>
    </r>
  </si>
  <si>
    <r>
      <t>[m</t>
    </r>
    <r>
      <rPr>
        <sz val="11"/>
        <color theme="1"/>
        <rFont val="Calibri"/>
        <family val="2"/>
      </rPr>
      <t>⁴</t>
    </r>
    <r>
      <rPr>
        <sz val="11"/>
        <color theme="1"/>
        <rFont val="Calibri"/>
        <family val="2"/>
        <scheme val="minor"/>
      </rPr>
      <t>]</t>
    </r>
  </si>
  <si>
    <t xml:space="preserve">A </t>
  </si>
  <si>
    <t xml:space="preserve">I </t>
  </si>
  <si>
    <r>
      <t>q</t>
    </r>
    <r>
      <rPr>
        <b/>
        <vertAlign val="subscript"/>
        <sz val="11"/>
        <color theme="1"/>
        <rFont val="Calibri"/>
        <family val="2"/>
        <scheme val="minor"/>
      </rPr>
      <t>a</t>
    </r>
  </si>
  <si>
    <r>
      <t>T</t>
    </r>
    <r>
      <rPr>
        <b/>
        <vertAlign val="subscript"/>
        <sz val="11"/>
        <color theme="1"/>
        <rFont val="Calibri"/>
        <family val="2"/>
        <scheme val="minor"/>
      </rPr>
      <t>1</t>
    </r>
  </si>
  <si>
    <t>Altezza della costruzione dal piano di fondazione</t>
  </si>
  <si>
    <t>Modulo elastico dell'elemento</t>
  </si>
  <si>
    <t>Periodo fondamentale di vibrazione dell'elemento</t>
  </si>
  <si>
    <r>
      <t>T</t>
    </r>
    <r>
      <rPr>
        <vertAlign val="subscript"/>
        <sz val="11"/>
        <color theme="1"/>
        <rFont val="Calibri"/>
        <family val="2"/>
        <scheme val="minor"/>
      </rPr>
      <t xml:space="preserve">a </t>
    </r>
  </si>
  <si>
    <r>
      <t>S</t>
    </r>
    <r>
      <rPr>
        <vertAlign val="subscript"/>
        <sz val="11"/>
        <color theme="1"/>
        <rFont val="Calibri"/>
        <family val="2"/>
        <scheme val="minor"/>
      </rPr>
      <t>a</t>
    </r>
    <r>
      <rPr>
        <sz val="11"/>
        <color theme="1"/>
        <rFont val="Calibri"/>
        <family val="2"/>
        <scheme val="minor"/>
      </rPr>
      <t xml:space="preserve"> </t>
    </r>
  </si>
  <si>
    <r>
      <t>F</t>
    </r>
    <r>
      <rPr>
        <vertAlign val="subscript"/>
        <sz val="11"/>
        <color theme="1"/>
        <rFont val="Calibri"/>
        <family val="2"/>
        <scheme val="minor"/>
      </rPr>
      <t>a</t>
    </r>
    <r>
      <rPr>
        <sz val="11"/>
        <color theme="1"/>
        <rFont val="Calibri"/>
        <family val="2"/>
        <scheme val="minor"/>
      </rPr>
      <t xml:space="preserve"> </t>
    </r>
  </si>
  <si>
    <r>
      <t>p</t>
    </r>
    <r>
      <rPr>
        <vertAlign val="subscript"/>
        <sz val="11"/>
        <color theme="1"/>
        <rFont val="Calibri"/>
        <family val="2"/>
        <scheme val="minor"/>
      </rPr>
      <t xml:space="preserve">0 </t>
    </r>
  </si>
  <si>
    <t>Acc. orizzontale  massima che l'elemento subisce, adimensionalizzata</t>
  </si>
  <si>
    <t>Forza sismica applicata nel centro di massa, che subisce l'elemento</t>
  </si>
  <si>
    <t>Coefficiente per la definizione del periodo fondamentale</t>
  </si>
  <si>
    <t>mensola</t>
  </si>
  <si>
    <t>www.davidecicchini.it</t>
  </si>
  <si>
    <t>Ing. Davide Cicchini</t>
  </si>
  <si>
    <t>Pseudoaccelerazione</t>
  </si>
  <si>
    <t>Accelerazione di progetto</t>
  </si>
  <si>
    <t>Periodo fondamentale della struttura</t>
  </si>
  <si>
    <t>Aliquota della massa partecipante al primo modo</t>
  </si>
  <si>
    <t>Si possono modificare solo le celle con il bordo doppio.</t>
  </si>
  <si>
    <t>Accelerazione su suolo rigido</t>
  </si>
  <si>
    <t>Coefficiente di amplificazione spettrale</t>
  </si>
  <si>
    <t>Periodo di inizio tratto a velocità costante</t>
  </si>
  <si>
    <t xml:space="preserve">Fattore di Struttura   "q" </t>
  </si>
  <si>
    <t>Categoria di Sottosuolo</t>
  </si>
  <si>
    <t>Categoria topografica</t>
  </si>
  <si>
    <t>Elemento non strutturale</t>
  </si>
  <si>
    <t>qa</t>
  </si>
  <si>
    <t>Parapetti o decorazioni agettanti</t>
  </si>
  <si>
    <t>Insegne o pannelli pubblicitari</t>
  </si>
  <si>
    <t>Ciminiere, antenne serbatoi su supporti funzionanti come mensole senza controventi per più di metà della loro altezza</t>
  </si>
  <si>
    <t>Pareti interne ed esterne</t>
  </si>
  <si>
    <t>Tramezzature e facciate</t>
  </si>
  <si>
    <t>Ciminiere, antenne serbatoi su supporti funzionanti come mensole non controventate per meno di metà della loro altezza o connesse alla struttura in corrispondenza o al di sopra del loro centro di massa</t>
  </si>
  <si>
    <t>Elementi di ancoraggio per armadi e librerie permanenti direttamente poggianti sul pavimento</t>
  </si>
  <si>
    <t>Elementi di ancoraggio per controsoffitti e corpi illuminanti</t>
  </si>
  <si>
    <t>Fattore di struttura dell'elemento:</t>
  </si>
  <si>
    <t>Quota del baricentro dell'elemento rispetto al piano di fondazione</t>
  </si>
  <si>
    <t>Z</t>
  </si>
  <si>
    <t>Altezza dell'elemento non strutturale</t>
  </si>
  <si>
    <t>Altezza del fabbricato dal piano di fondazione, oppure dell'elemento isolato</t>
  </si>
  <si>
    <t>2 Definire le caratterisitche geometriche</t>
  </si>
  <si>
    <t>1 Definire il tipo di elemento non strutturale</t>
  </si>
  <si>
    <t>Periodo fondamentale di vibrazione di tutta la struttura o dell'elemento isolato</t>
  </si>
  <si>
    <t>L'elemento è isolato? ( Se "no" l'elemento è interno ad un fabbricato)</t>
  </si>
  <si>
    <t>L'elemento si comporta a "mensola" oppure a "trave appoggiata"</t>
  </si>
  <si>
    <t>trave</t>
  </si>
  <si>
    <t>Momento stabilizzante</t>
  </si>
  <si>
    <t>Momento Ribaltante</t>
  </si>
  <si>
    <t>Tirante</t>
  </si>
  <si>
    <t>Verifica al ribaltamento semplice</t>
  </si>
  <si>
    <t xml:space="preserve">Massa a metro lineare in altezza, dell'elemento </t>
  </si>
  <si>
    <t>S_a</t>
  </si>
  <si>
    <t>diagramma momento</t>
  </si>
  <si>
    <t>diagramma pannello</t>
  </si>
  <si>
    <t>-</t>
  </si>
  <si>
    <t>ZONA 1</t>
  </si>
  <si>
    <t>ZONA 2-3-4</t>
  </si>
  <si>
    <t>ZONA 5</t>
  </si>
  <si>
    <t>ZONA 6</t>
  </si>
  <si>
    <t>ZONA 7</t>
  </si>
  <si>
    <t>fino a quota</t>
  </si>
  <si>
    <t>ZONA 8</t>
  </si>
  <si>
    <t>ZONA 9</t>
  </si>
  <si>
    <t>mare</t>
  </si>
  <si>
    <t>costa</t>
  </si>
  <si>
    <t>chilometri dalla costa</t>
  </si>
  <si>
    <t>chilometri in mare</t>
  </si>
  <si>
    <t>classe error</t>
  </si>
  <si>
    <t>1.4 Distanza dalla costa</t>
  </si>
  <si>
    <r>
      <t>1.5 T</t>
    </r>
    <r>
      <rPr>
        <b/>
        <vertAlign val="subscript"/>
        <sz val="10"/>
        <color theme="0" tint="-0.499984740745262"/>
        <rFont val="Arial"/>
        <family val="2"/>
      </rPr>
      <t>R</t>
    </r>
    <r>
      <rPr>
        <b/>
        <sz val="10"/>
        <color theme="0" tint="-0.499984740745262"/>
        <rFont val="Arial"/>
        <family val="2"/>
      </rPr>
      <t xml:space="preserve"> (Tempo di ritorno):</t>
    </r>
  </si>
  <si>
    <t>1.6 z altezza dell'edificio (fino alla linea di gronda):</t>
  </si>
  <si>
    <t>1.7 Categoria di esposizione</t>
  </si>
  <si>
    <t>zona</t>
  </si>
  <si>
    <t>categoria</t>
  </si>
  <si>
    <t>Nelle fasce entro i 40km dalla costa delle zone 1,2,3,4,5 e 6 la categoria di esposizione è indipendente dall'altitudine del sito.</t>
  </si>
  <si>
    <t>[km]</t>
  </si>
  <si>
    <r>
      <t>M</t>
    </r>
    <r>
      <rPr>
        <vertAlign val="subscript"/>
        <sz val="11"/>
        <color theme="1"/>
        <rFont val="Calibri"/>
        <family val="2"/>
        <scheme val="minor"/>
      </rPr>
      <t>ED</t>
    </r>
    <r>
      <rPr>
        <sz val="11"/>
        <color theme="1"/>
        <rFont val="Calibri"/>
        <family val="2"/>
        <scheme val="minor"/>
      </rPr>
      <t xml:space="preserve"> </t>
    </r>
  </si>
  <si>
    <t>braccio</t>
  </si>
  <si>
    <t>Amin</t>
  </si>
  <si>
    <t>Resistenza caratterisitca a compressione fbk dell'elemento in Mpa</t>
  </si>
  <si>
    <t>Tipo di malta</t>
  </si>
  <si>
    <t>M15</t>
  </si>
  <si>
    <t>M10</t>
  </si>
  <si>
    <t>M5</t>
  </si>
  <si>
    <t>M2,5</t>
  </si>
  <si>
    <t>*Per giunti di malta compresi tra 0,5 mm e 1,5 mm</t>
  </si>
  <si>
    <t>Valori fk per murature in elementi artificiali pieni e semipieni (valori in Mpa)</t>
  </si>
  <si>
    <t>muratura</t>
  </si>
  <si>
    <t>Resistenza del blocco</t>
  </si>
  <si>
    <t>Tipo malta</t>
  </si>
  <si>
    <t>Modulo elastico</t>
  </si>
  <si>
    <r>
      <t>f</t>
    </r>
    <r>
      <rPr>
        <b/>
        <sz val="8"/>
        <color theme="1"/>
        <rFont val="Calibri"/>
        <family val="2"/>
        <scheme val="minor"/>
      </rPr>
      <t>bk</t>
    </r>
  </si>
  <si>
    <r>
      <t>f</t>
    </r>
    <r>
      <rPr>
        <b/>
        <sz val="8"/>
        <color theme="1"/>
        <rFont val="Calibri"/>
        <family val="2"/>
        <scheme val="minor"/>
      </rPr>
      <t>k</t>
    </r>
  </si>
  <si>
    <t>calcestruzzo</t>
  </si>
  <si>
    <t>Calcestruzzo</t>
  </si>
  <si>
    <t>C8/10</t>
  </si>
  <si>
    <t>C12/15</t>
  </si>
  <si>
    <t>C16/20</t>
  </si>
  <si>
    <t>C20/25</t>
  </si>
  <si>
    <t>C25/30</t>
  </si>
  <si>
    <t>C28/35</t>
  </si>
  <si>
    <t>C32/40</t>
  </si>
  <si>
    <t>C35/45</t>
  </si>
  <si>
    <t>C40/50</t>
  </si>
  <si>
    <t>Classe del calcestruzzo</t>
  </si>
  <si>
    <t>Rck</t>
  </si>
  <si>
    <t>fck</t>
  </si>
  <si>
    <t>Peso specifico  del elemento non strutturale</t>
  </si>
  <si>
    <t>Modulo elastico adottato</t>
  </si>
  <si>
    <t>Materiale elemento</t>
  </si>
  <si>
    <t>Resistenza caratteristica della muratura</t>
  </si>
  <si>
    <t>Resistenza di calcolo della muratura</t>
  </si>
  <si>
    <r>
      <t>f</t>
    </r>
    <r>
      <rPr>
        <b/>
        <sz val="8"/>
        <color theme="1"/>
        <rFont val="Calibri"/>
        <family val="2"/>
        <scheme val="minor"/>
      </rPr>
      <t>d</t>
    </r>
  </si>
  <si>
    <t>Resistenza di calcolo del calcestruzzo</t>
  </si>
  <si>
    <t>Parametro che influenza il periodo fondamentale dell'elemento non strutturale</t>
  </si>
  <si>
    <t>solo vento</t>
  </si>
  <si>
    <t>solo sisma</t>
  </si>
  <si>
    <t>3 Definire le azioni</t>
  </si>
  <si>
    <t>Quali azioni considerare?</t>
  </si>
  <si>
    <t>Il foglio esegue la verifica sismica per elementi secondari</t>
  </si>
  <si>
    <t>Si può decidere di analizzare anche la spinta del vento sul singolo elemento.</t>
  </si>
  <si>
    <t xml:space="preserve">Gli elementi analizzati devono essere necessariamente in laterzio. </t>
  </si>
  <si>
    <t>La definizione del materiale è necessaria per individuare il periodo proprio</t>
  </si>
  <si>
    <t xml:space="preserve">Si può stabilire se l'elemento secondario è inserito all'interno di un fabbricato </t>
  </si>
  <si>
    <t>Si da la possibilità di scegliere il comportamento statico dell'elemento:</t>
  </si>
  <si>
    <t>mensola e trave appoggiata. Ad esempio una tamponatura può essere</t>
  </si>
  <si>
    <t xml:space="preserve">studiata con uno schema di trave appoggiata, mentre un parapetto può </t>
  </si>
  <si>
    <t>essere studiato come un elemento con schema statico a mensola.</t>
  </si>
  <si>
    <t>(Definire i parametri nelle schede successive)</t>
  </si>
  <si>
    <t>Dimensione in pianta dell'elemento non strutturale o secondario:</t>
  </si>
  <si>
    <t>rispetto al piano di fondazione</t>
  </si>
  <si>
    <t xml:space="preserve">Quota del baricentro dell'elemento non strutturale o secondario </t>
  </si>
  <si>
    <t>vento + sisma</t>
  </si>
  <si>
    <t>Pressione del vento sull'estremo superiore</t>
  </si>
  <si>
    <t>Pressione del vento sull'estremo inferiore</t>
  </si>
  <si>
    <t>Carico statico lineare equivalente</t>
  </si>
  <si>
    <t>Posizione estremo superiore dell'elemento</t>
  </si>
  <si>
    <t>Posizione estremo inferiore dell'elemento</t>
  </si>
  <si>
    <t>Pressione media sull'elemento</t>
  </si>
  <si>
    <t>Fc</t>
  </si>
  <si>
    <t>Tensione di calcolo per il materiale della rete</t>
  </si>
  <si>
    <t>Carico statico lineare equivalente agente sull'elemento</t>
  </si>
  <si>
    <t>Momento sollecitante risultante</t>
  </si>
  <si>
    <t>Spessore del copriferro</t>
  </si>
  <si>
    <t>c'</t>
  </si>
  <si>
    <t>N</t>
  </si>
  <si>
    <t>Ft</t>
  </si>
  <si>
    <t>Sezione resistente elementare</t>
  </si>
  <si>
    <t>Forza di compressione</t>
  </si>
  <si>
    <t>Posizione dell'asse neutro</t>
  </si>
  <si>
    <t>Momento resistente</t>
  </si>
  <si>
    <t>Verifica</t>
  </si>
  <si>
    <r>
      <t>M</t>
    </r>
    <r>
      <rPr>
        <sz val="8"/>
        <color theme="1"/>
        <rFont val="Calibri"/>
        <family val="2"/>
        <scheme val="minor"/>
      </rPr>
      <t>RD</t>
    </r>
  </si>
  <si>
    <t>Fc = N</t>
  </si>
  <si>
    <t>Sforzo normale sull'elemento</t>
  </si>
  <si>
    <t>Forza di trazione</t>
  </si>
  <si>
    <t>Momemento resistente</t>
  </si>
  <si>
    <t>t</t>
  </si>
  <si>
    <t>L</t>
  </si>
  <si>
    <t>W</t>
  </si>
  <si>
    <t>Spessore</t>
  </si>
  <si>
    <t>Lunghezza in pianta</t>
  </si>
  <si>
    <r>
      <t>f</t>
    </r>
    <r>
      <rPr>
        <sz val="8"/>
        <color theme="1"/>
        <rFont val="Calibri"/>
        <family val="2"/>
        <scheme val="minor"/>
      </rPr>
      <t>d,mat</t>
    </r>
  </si>
  <si>
    <r>
      <t>A</t>
    </r>
    <r>
      <rPr>
        <sz val="8"/>
        <color theme="1"/>
        <rFont val="Calibri"/>
        <family val="2"/>
        <scheme val="minor"/>
      </rPr>
      <t>m</t>
    </r>
  </si>
  <si>
    <t>Passo della maglia della rete</t>
  </si>
  <si>
    <t>dell'elemento non strutturale / secondario.</t>
  </si>
  <si>
    <t>oppure se è un elemento isolato, si pensi ad esempio ad un muro divisorio esterno.</t>
  </si>
  <si>
    <t>1 Azione sismica</t>
  </si>
  <si>
    <t>2 Azione del vento</t>
  </si>
  <si>
    <t>3 Azione risultante</t>
  </si>
  <si>
    <t>5 Progetto della rete</t>
  </si>
  <si>
    <t>4 Verifica a pressoflessione fuori del piano nella sezione più sollecitata</t>
  </si>
  <si>
    <t>Osservazioni:</t>
  </si>
  <si>
    <t>-La rete non reagisce a compressione</t>
  </si>
  <si>
    <t>-La rete deve essere ben ancorata alla struttura portante</t>
  </si>
  <si>
    <t>-Le tamponature se ben progettate e disposte regolarmente in pianta e in elevazione</t>
  </si>
  <si>
    <t>posso dissipare molta energia derivante dall'azione sismica. Al contrario se disposte</t>
  </si>
  <si>
    <t>-Lo scopo della rete è solo quello di impedire il ribaltamento della tamponatura</t>
  </si>
  <si>
    <t>evitando così danni a cose e persone.</t>
  </si>
  <si>
    <t xml:space="preserve">Nel caso di disposizione irregolare, oppure nel caso di aperture a nastro il progetto </t>
  </si>
  <si>
    <t xml:space="preserve">degli elementi strutturali deve essere studiato ad hoc per rispondere alle </t>
  </si>
  <si>
    <t>intereferenze sulle sollecitazioni causate dalle tamponature.</t>
  </si>
  <si>
    <t xml:space="preserve">in modo irregolare oppure  in modo da lasciare aperture a nastro in prossimità dei nodi; </t>
  </si>
  <si>
    <t>possono essere la causa del collasso prematuro dei pilastri (collasso per azione tagliante).</t>
  </si>
  <si>
    <t>3.4.1 Tipologia di struttura</t>
  </si>
  <si>
    <t>asse neutro</t>
  </si>
  <si>
    <r>
      <t>M</t>
    </r>
    <r>
      <rPr>
        <vertAlign val="subscript"/>
        <sz val="11"/>
        <color theme="1"/>
        <rFont val="Calibri"/>
        <family val="2"/>
        <scheme val="minor"/>
      </rPr>
      <t>ED,distribuito</t>
    </r>
  </si>
  <si>
    <r>
      <t>M</t>
    </r>
    <r>
      <rPr>
        <vertAlign val="subscript"/>
        <sz val="11"/>
        <color theme="1"/>
        <rFont val="Calibri"/>
        <family val="2"/>
        <scheme val="minor"/>
      </rPr>
      <t>ED,concentrato</t>
    </r>
  </si>
  <si>
    <t>MED, distribuito</t>
  </si>
  <si>
    <t>MED,concentrato</t>
  </si>
  <si>
    <t>versione 1.2</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</si>
</sst>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64" formatCode="0.0000"/>
    <numFmt numFmtId="165" formatCode="0.000"/>
    <numFmt numFmtId="166" formatCode="0.0"/>
    <numFmt numFmtId="167" formatCode="\z\ \&lt;\ 0.00"/>
    <numFmt numFmtId="168" formatCode="\z\ \=\ 0.00"/>
    <numFmt numFmtId="169" formatCode="0.00\ &quot;m&quot;"/>
    <numFmt numFmtId="170" formatCode="&quot;a = &quot;0&quot;°&quot;"/>
    <numFmt numFmtId="171" formatCode="0.00\ &quot;kN/mq&quot;"/>
    <numFmt numFmtId="172" formatCode="0.00&quot; m&quot;"/>
    <numFmt numFmtId="173" formatCode="0&quot; kN/m²&quot;"/>
    <numFmt numFmtId="174" formatCode="0.00&quot; m/s²&quot;"/>
    <numFmt numFmtId="175" formatCode="0.000&quot; s&quot;"/>
    <numFmt numFmtId="176" formatCode="0.000&quot; (g)&quot;"/>
    <numFmt numFmtId="177" formatCode="0&quot; kN/m³&quot;"/>
    <numFmt numFmtId="178" formatCode="0.00&quot; t/m&quot;"/>
    <numFmt numFmtId="179" formatCode="0.00&quot; kN&quot;"/>
    <numFmt numFmtId="180" formatCode="0.00&quot; kNm&quot;"/>
    <numFmt numFmtId="181" formatCode="0.00&quot; MPa&quot;"/>
    <numFmt numFmtId="182" formatCode="0.000&quot; m&quot;"/>
    <numFmt numFmtId="183" formatCode="0.00&quot; kN/m&quot;"/>
    <numFmt numFmtId="184" formatCode="0.00&quot;kN/m²&quot;"/>
    <numFmt numFmtId="185" formatCode="0&quot; mm&quot;"/>
    <numFmt numFmtId="186" formatCode="0.0&quot; mm²&quot;"/>
    <numFmt numFmtId="187" formatCode="0.0E+00&quot;kN/m²&quot;"/>
    <numFmt numFmtId="188" formatCode="0.00&quot; mm&quot;"/>
  </numFmts>
  <fonts count="107" x14ac:knownFonts="1">
    <font>
      <sz val="11"/>
      <color theme="1"/>
      <name val="Calibri"/>
      <family val="2"/>
      <scheme val="minor"/>
    </font>
    <font>
      <sz val="10"/>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Calibri"/>
      <family val="2"/>
    </font>
    <font>
      <sz val="11"/>
      <color indexed="20"/>
      <name val="Calibri"/>
      <family val="2"/>
    </font>
    <font>
      <sz val="11"/>
      <color indexed="17"/>
      <name val="Calibri"/>
      <family val="2"/>
    </font>
    <font>
      <sz val="11"/>
      <color theme="1"/>
      <name val="Calibri"/>
      <family val="2"/>
      <scheme val="minor"/>
    </font>
    <font>
      <b/>
      <sz val="11"/>
      <color theme="1"/>
      <name val="Calibri"/>
      <family val="2"/>
      <scheme val="minor"/>
    </font>
    <font>
      <sz val="12"/>
      <color theme="1"/>
      <name val="Calibri"/>
      <family val="2"/>
      <scheme val="minor"/>
    </font>
    <font>
      <sz val="11"/>
      <color theme="1"/>
      <name val="Calibri"/>
      <family val="2"/>
    </font>
    <font>
      <sz val="11"/>
      <name val="Calibri"/>
      <family val="2"/>
      <scheme val="minor"/>
    </font>
    <font>
      <b/>
      <sz val="12"/>
      <color rgb="FFFF0000"/>
      <name val="Calibri"/>
      <family val="2"/>
      <scheme val="minor"/>
    </font>
    <font>
      <b/>
      <sz val="12"/>
      <color theme="1"/>
      <name val="Calibri"/>
      <family val="2"/>
      <scheme val="minor"/>
    </font>
    <font>
      <vertAlign val="subscript"/>
      <sz val="11"/>
      <color theme="1"/>
      <name val="Calibri"/>
      <family val="2"/>
      <scheme val="minor"/>
    </font>
    <font>
      <b/>
      <sz val="9"/>
      <color indexed="81"/>
      <name val="Tahoma"/>
      <family val="2"/>
    </font>
    <font>
      <sz val="9"/>
      <color indexed="81"/>
      <name val="Tahoma"/>
      <family val="2"/>
    </font>
    <font>
      <u/>
      <sz val="11"/>
      <color theme="10"/>
      <name val="Calibri"/>
      <family val="2"/>
      <scheme val="minor"/>
    </font>
    <font>
      <sz val="10"/>
      <color theme="1"/>
      <name val="Calibri"/>
      <family val="2"/>
      <scheme val="minor"/>
    </font>
    <font>
      <sz val="11"/>
      <color theme="1"/>
      <name val="Times New Roman"/>
      <family val="1"/>
    </font>
    <font>
      <vertAlign val="subscript"/>
      <sz val="11"/>
      <color theme="1"/>
      <name val="Times New Roman"/>
      <family val="1"/>
    </font>
    <font>
      <b/>
      <sz val="11"/>
      <color theme="1"/>
      <name val="Times New Roman"/>
      <family val="1"/>
    </font>
    <font>
      <b/>
      <vertAlign val="subscript"/>
      <sz val="11"/>
      <color theme="1"/>
      <name val="Times New Roman"/>
      <family val="1"/>
    </font>
    <font>
      <sz val="11"/>
      <color theme="1"/>
      <name val="Tahoma"/>
      <family val="2"/>
    </font>
    <font>
      <b/>
      <sz val="10"/>
      <color theme="1"/>
      <name val="Calibri"/>
      <family val="2"/>
      <scheme val="minor"/>
    </font>
    <font>
      <sz val="9"/>
      <color theme="1"/>
      <name val="Calibri"/>
      <family val="2"/>
      <scheme val="minor"/>
    </font>
    <font>
      <b/>
      <sz val="11"/>
      <color rgb="FFFF0000"/>
      <name val="Calibri"/>
      <family val="2"/>
      <scheme val="minor"/>
    </font>
    <font>
      <b/>
      <sz val="8"/>
      <color theme="1"/>
      <name val="Calibri"/>
      <family val="2"/>
      <scheme val="minor"/>
    </font>
    <font>
      <b/>
      <vertAlign val="subscript"/>
      <sz val="11"/>
      <color theme="1"/>
      <name val="Calibri"/>
      <family val="2"/>
      <scheme val="minor"/>
    </font>
    <font>
      <b/>
      <sz val="11"/>
      <color theme="1"/>
      <name val="Symbol"/>
      <family val="1"/>
      <charset val="2"/>
    </font>
    <font>
      <vertAlign val="subscript"/>
      <sz val="11"/>
      <color theme="1"/>
      <name val="Calibri"/>
      <family val="2"/>
    </font>
    <font>
      <b/>
      <i/>
      <sz val="11"/>
      <color theme="1"/>
      <name val="Calibri"/>
      <family val="2"/>
      <scheme val="minor"/>
    </font>
    <font>
      <sz val="8"/>
      <color theme="1"/>
      <name val="Calibri"/>
      <family val="2"/>
      <scheme val="minor"/>
    </font>
    <font>
      <b/>
      <sz val="11"/>
      <color theme="1"/>
      <name val="Calibri"/>
      <family val="2"/>
    </font>
    <font>
      <b/>
      <sz val="11"/>
      <color rgb="FF00B0F0"/>
      <name val="Calibri"/>
      <family val="2"/>
      <scheme val="minor"/>
    </font>
    <font>
      <sz val="8"/>
      <color theme="1"/>
      <name val="Calibri"/>
      <family val="2"/>
    </font>
    <font>
      <b/>
      <vertAlign val="superscript"/>
      <sz val="11"/>
      <color theme="1"/>
      <name val="Calibri"/>
      <family val="2"/>
      <scheme val="minor"/>
    </font>
    <font>
      <b/>
      <i/>
      <u/>
      <sz val="12"/>
      <color theme="1"/>
      <name val="Arial"/>
      <family val="2"/>
    </font>
    <font>
      <b/>
      <sz val="11"/>
      <color rgb="FFFF0000"/>
      <name val="Arial"/>
      <family val="2"/>
    </font>
    <font>
      <b/>
      <sz val="11"/>
      <color theme="0" tint="-0.499984740745262"/>
      <name val="Calibri"/>
      <family val="2"/>
      <scheme val="minor"/>
    </font>
    <font>
      <sz val="10"/>
      <color theme="1"/>
      <name val="Arial"/>
      <family val="2"/>
    </font>
    <font>
      <b/>
      <sz val="10"/>
      <color theme="0" tint="-0.499984740745262"/>
      <name val="Arial"/>
      <family val="2"/>
    </font>
    <font>
      <sz val="9"/>
      <color theme="1"/>
      <name val="Arial"/>
      <family val="2"/>
    </font>
    <font>
      <b/>
      <vertAlign val="subscript"/>
      <sz val="10"/>
      <color theme="0" tint="-0.499984740745262"/>
      <name val="Arial"/>
      <family val="2"/>
    </font>
    <font>
      <sz val="10"/>
      <color indexed="8"/>
      <name val="Arial"/>
      <family val="2"/>
    </font>
    <font>
      <b/>
      <sz val="10"/>
      <color theme="1"/>
      <name val="Arial"/>
      <family val="2"/>
    </font>
    <font>
      <vertAlign val="subscript"/>
      <sz val="10"/>
      <color indexed="8"/>
      <name val="Arial"/>
      <family val="2"/>
    </font>
    <font>
      <sz val="10"/>
      <color indexed="8"/>
      <name val="Calibri"/>
      <family val="2"/>
    </font>
    <font>
      <b/>
      <u/>
      <sz val="11"/>
      <color rgb="FF00B0F0"/>
      <name val="Arial"/>
      <family val="2"/>
    </font>
    <font>
      <b/>
      <u/>
      <vertAlign val="subscript"/>
      <sz val="11"/>
      <color rgb="FF00B0F0"/>
      <name val="Arial"/>
      <family val="2"/>
    </font>
    <font>
      <b/>
      <sz val="11"/>
      <color rgb="FF00B0F0"/>
      <name val="Arial"/>
      <family val="2"/>
    </font>
    <font>
      <sz val="10"/>
      <color indexed="8"/>
      <name val="Symbol"/>
      <family val="1"/>
      <charset val="2"/>
    </font>
    <font>
      <vertAlign val="superscript"/>
      <sz val="10"/>
      <color indexed="8"/>
      <name val="Arial"/>
      <family val="2"/>
    </font>
    <font>
      <sz val="10"/>
      <color indexed="8"/>
      <name val="Times New Roman"/>
      <family val="1"/>
    </font>
    <font>
      <b/>
      <u/>
      <sz val="10"/>
      <color rgb="FF00B0F0"/>
      <name val="Arial"/>
      <family val="2"/>
    </font>
    <font>
      <b/>
      <sz val="10"/>
      <color rgb="FF00B0F0"/>
      <name val="Arial"/>
      <family val="2"/>
    </font>
    <font>
      <u/>
      <sz val="10"/>
      <color theme="1"/>
      <name val="Arial"/>
      <family val="2"/>
    </font>
    <font>
      <b/>
      <u/>
      <sz val="10"/>
      <color theme="0" tint="-0.499984740745262"/>
      <name val="Arial"/>
      <family val="2"/>
    </font>
    <font>
      <b/>
      <vertAlign val="subscript"/>
      <sz val="10"/>
      <color indexed="8"/>
      <name val="Arial"/>
      <family val="2"/>
    </font>
    <font>
      <sz val="7"/>
      <color theme="1"/>
      <name val="Arial"/>
      <family val="2"/>
    </font>
    <font>
      <b/>
      <u/>
      <sz val="10"/>
      <color theme="1"/>
      <name val="Arial"/>
      <family val="2"/>
    </font>
    <font>
      <vertAlign val="subscript"/>
      <sz val="10"/>
      <color indexed="8"/>
      <name val="Calibri"/>
      <family val="2"/>
    </font>
    <font>
      <b/>
      <sz val="9"/>
      <color theme="0" tint="-0.34998626667073579"/>
      <name val="Arial"/>
      <family val="2"/>
    </font>
    <font>
      <b/>
      <sz val="10"/>
      <color indexed="8"/>
      <name val="Arial"/>
      <family val="2"/>
    </font>
    <font>
      <b/>
      <sz val="10"/>
      <color rgb="FFFF0000"/>
      <name val="Arial"/>
      <family val="2"/>
    </font>
    <font>
      <b/>
      <sz val="10"/>
      <color indexed="8"/>
      <name val="Symbol"/>
      <family val="1"/>
      <charset val="2"/>
    </font>
    <font>
      <b/>
      <sz val="10"/>
      <color theme="0" tint="-0.34998626667073579"/>
      <name val="Times New Roman"/>
      <family val="1"/>
    </font>
    <font>
      <b/>
      <sz val="10"/>
      <color theme="1"/>
      <name val="Times New Roman"/>
      <family val="1"/>
    </font>
    <font>
      <b/>
      <sz val="9"/>
      <color indexed="8"/>
      <name val="Arial"/>
      <family val="2"/>
    </font>
    <font>
      <b/>
      <u/>
      <sz val="9"/>
      <color indexed="8"/>
      <name val="Arial"/>
      <family val="2"/>
    </font>
    <font>
      <i/>
      <sz val="9"/>
      <color indexed="8"/>
      <name val="Arial"/>
      <family val="2"/>
    </font>
    <font>
      <i/>
      <sz val="10"/>
      <color indexed="8"/>
      <name val="Arial"/>
      <family val="2"/>
    </font>
    <font>
      <b/>
      <sz val="10"/>
      <color rgb="FF00B0F0"/>
      <name val="Calibri"/>
      <family val="2"/>
    </font>
    <font>
      <sz val="10"/>
      <color rgb="FF00B0F0"/>
      <name val="Arial"/>
      <family val="2"/>
    </font>
    <font>
      <b/>
      <i/>
      <u/>
      <sz val="10"/>
      <color indexed="8"/>
      <name val="Arial"/>
      <family val="2"/>
    </font>
    <font>
      <i/>
      <u/>
      <sz val="10"/>
      <color indexed="8"/>
      <name val="Arial"/>
      <family val="2"/>
    </font>
    <font>
      <i/>
      <u/>
      <vertAlign val="subscript"/>
      <sz val="10"/>
      <color indexed="8"/>
      <name val="Arial"/>
      <family val="2"/>
    </font>
    <font>
      <sz val="9"/>
      <color indexed="8"/>
      <name val="Arial"/>
      <family val="2"/>
    </font>
    <font>
      <b/>
      <sz val="8"/>
      <color theme="1"/>
      <name val="Calibri"/>
      <family val="2"/>
    </font>
    <font>
      <vertAlign val="subscript"/>
      <sz val="9"/>
      <color indexed="8"/>
      <name val="Arial"/>
      <family val="2"/>
    </font>
    <font>
      <b/>
      <sz val="12"/>
      <color rgb="FFFF0000"/>
      <name val="Cambria"/>
      <family val="2"/>
      <scheme val="major"/>
    </font>
    <font>
      <sz val="14"/>
      <color theme="1"/>
      <name val="Times New Roman"/>
      <family val="1"/>
    </font>
    <font>
      <sz val="9"/>
      <color theme="1"/>
      <name val="Times New Roman"/>
      <family val="1"/>
    </font>
    <font>
      <sz val="12"/>
      <color theme="1"/>
      <name val="Times New Roman"/>
      <family val="1"/>
    </font>
    <font>
      <sz val="12"/>
      <color theme="1"/>
      <name val="Calibri"/>
      <family val="2"/>
    </font>
    <font>
      <sz val="11"/>
      <color rgb="FFFF0000"/>
      <name val="Times New Roman"/>
      <family val="1"/>
    </font>
    <font>
      <b/>
      <vertAlign val="superscript"/>
      <sz val="11"/>
      <color theme="1"/>
      <name val="Times New Roman"/>
      <family val="1"/>
    </font>
    <font>
      <b/>
      <sz val="12"/>
      <color theme="1"/>
      <name val="Times New Roman"/>
      <family val="1"/>
    </font>
    <font>
      <sz val="12"/>
      <color theme="1"/>
      <name val="Arial"/>
      <family val="2"/>
    </font>
    <font>
      <b/>
      <sz val="12"/>
      <color rgb="FF00B0F0"/>
      <name val="Calibri"/>
      <family val="2"/>
      <scheme val="minor"/>
    </font>
    <font>
      <i/>
      <sz val="11"/>
      <color theme="1"/>
      <name val="Calibri"/>
      <family val="2"/>
      <scheme val="minor"/>
    </font>
    <font>
      <sz val="14"/>
      <color rgb="FFFF0000"/>
      <name val="Calibri"/>
      <family val="2"/>
      <scheme val="minor"/>
    </font>
    <font>
      <sz val="11"/>
      <color rgb="FFFF0000"/>
      <name val="Calibri"/>
      <family val="2"/>
      <scheme val="minor"/>
    </font>
    <font>
      <sz val="11"/>
      <color theme="1"/>
      <name val="Cambria Math"/>
      <family val="1"/>
    </font>
    <font>
      <sz val="9"/>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0" tint="-0.14999847407452621"/>
        <bgColor indexed="64"/>
      </patternFill>
    </fill>
    <fill>
      <patternFill patternType="solid">
        <fgColor rgb="FF00B0F0"/>
        <bgColor indexed="64"/>
      </patternFill>
    </fill>
    <fill>
      <patternFill patternType="solid">
        <fgColor theme="4" tint="0.79998168889431442"/>
        <bgColor indexed="64"/>
      </patternFill>
    </fill>
    <fill>
      <patternFill patternType="solid">
        <fgColor rgb="FFFF0000"/>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double">
        <color auto="1"/>
      </left>
      <right style="double">
        <color auto="1"/>
      </right>
      <top style="double">
        <color auto="1"/>
      </top>
      <bottom style="double">
        <color auto="1"/>
      </bottom>
      <diagonal/>
    </border>
    <border>
      <left style="double">
        <color indexed="64"/>
      </left>
      <right style="double">
        <color indexed="64"/>
      </right>
      <top style="double">
        <color indexed="64"/>
      </top>
      <bottom style="double">
        <color indexed="64"/>
      </bottom>
      <diagonal/>
    </border>
    <border>
      <left/>
      <right style="thin">
        <color indexed="64"/>
      </right>
      <top/>
      <bottom style="thin">
        <color indexed="64"/>
      </bottom>
      <diagonal/>
    </border>
    <border>
      <left style="thin">
        <color indexed="64"/>
      </left>
      <right style="thin">
        <color indexed="64"/>
      </right>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auto="1"/>
      </left>
      <right/>
      <top/>
      <bottom/>
      <diagonal/>
    </border>
    <border>
      <left/>
      <right style="medium">
        <color auto="1"/>
      </right>
      <top/>
      <bottom/>
      <diagonal/>
    </border>
    <border>
      <left/>
      <right style="thin">
        <color indexed="64"/>
      </right>
      <top/>
      <bottom/>
      <diagonal/>
    </border>
    <border>
      <left style="thin">
        <color indexed="64"/>
      </left>
      <right/>
      <top/>
      <bottom/>
      <diagonal/>
    </border>
    <border>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indexed="64"/>
      </top>
      <bottom style="thin">
        <color auto="1"/>
      </bottom>
      <diagonal/>
    </border>
    <border>
      <left style="thin">
        <color auto="1"/>
      </left>
      <right style="thin">
        <color auto="1"/>
      </right>
      <top style="thin">
        <color auto="1"/>
      </top>
      <bottom/>
      <diagonal/>
    </border>
    <border>
      <left/>
      <right/>
      <top/>
      <bottom style="thin">
        <color rgb="FFFF000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uble">
        <color auto="1"/>
      </right>
      <top/>
      <bottom/>
      <diagonal/>
    </border>
    <border>
      <left style="double">
        <color auto="1"/>
      </left>
      <right style="double">
        <color auto="1"/>
      </right>
      <top style="double">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top/>
      <bottom style="dotted">
        <color indexed="64"/>
      </bottom>
      <diagonal/>
    </border>
    <border diagonalUp="1">
      <left/>
      <right/>
      <top/>
      <bottom/>
      <diagonal style="medium">
        <color indexed="64"/>
      </diagonal>
    </border>
    <border diagonalDown="1">
      <left/>
      <right/>
      <top/>
      <bottom/>
      <diagonal style="medium">
        <color indexed="64"/>
      </diagonal>
    </border>
    <border>
      <left/>
      <right/>
      <top style="thin">
        <color auto="1"/>
      </top>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double">
        <color auto="1"/>
      </top>
      <bottom style="thin">
        <color auto="1"/>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 fillId="16" borderId="1" applyNumberFormat="0" applyAlignment="0" applyProtection="0"/>
    <xf numFmtId="0" fontId="5" fillId="0" borderId="2" applyNumberFormat="0" applyFill="0" applyAlignment="0" applyProtection="0"/>
    <xf numFmtId="0" fontId="6" fillId="17" borderId="3" applyNumberFormat="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1" borderId="0" applyNumberFormat="0" applyBorder="0" applyAlignment="0" applyProtection="0"/>
    <xf numFmtId="0" fontId="7" fillId="7" borderId="1" applyNumberFormat="0" applyAlignment="0" applyProtection="0"/>
    <xf numFmtId="0" fontId="8" fillId="22" borderId="0" applyNumberFormat="0" applyBorder="0" applyAlignment="0" applyProtection="0"/>
    <xf numFmtId="0" fontId="1" fillId="0" borderId="0"/>
    <xf numFmtId="0" fontId="1" fillId="0" borderId="0"/>
    <xf numFmtId="0" fontId="19" fillId="0" borderId="0"/>
    <xf numFmtId="0" fontId="1" fillId="23" borderId="4" applyNumberFormat="0" applyFont="0" applyAlignment="0" applyProtection="0"/>
    <xf numFmtId="0" fontId="9" fillId="16" borderId="5" applyNumberFormat="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2" fillId="0" borderId="6" applyNumberFormat="0" applyFill="0" applyAlignment="0" applyProtection="0"/>
    <xf numFmtId="0" fontId="13" fillId="0" borderId="7" applyNumberFormat="0" applyFill="0" applyAlignment="0" applyProtection="0"/>
    <xf numFmtId="0" fontId="14" fillId="0" borderId="8" applyNumberFormat="0" applyFill="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3" borderId="0" applyNumberFormat="0" applyBorder="0" applyAlignment="0" applyProtection="0"/>
    <xf numFmtId="0" fontId="18" fillId="4" borderId="0" applyNumberFormat="0" applyBorder="0" applyAlignment="0" applyProtection="0"/>
    <xf numFmtId="0" fontId="29" fillId="0" borderId="0" applyNumberFormat="0" applyFill="0" applyBorder="0" applyAlignment="0" applyProtection="0"/>
  </cellStyleXfs>
  <cellXfs count="446">
    <xf numFmtId="0" fontId="0" fillId="0" borderId="0" xfId="0"/>
    <xf numFmtId="0" fontId="0" fillId="0" borderId="0" xfId="0" applyBorder="1"/>
    <xf numFmtId="0" fontId="0" fillId="0" borderId="0" xfId="0" applyAlignment="1">
      <alignment horizontal="center" vertical="center"/>
    </xf>
    <xf numFmtId="0" fontId="0" fillId="0" borderId="0" xfId="0" applyBorder="1" applyAlignment="1">
      <alignment horizontal="center" vertical="center"/>
    </xf>
    <xf numFmtId="165" fontId="0" fillId="0" borderId="0" xfId="0" applyNumberFormat="1" applyAlignment="1">
      <alignment horizontal="center" vertical="center"/>
    </xf>
    <xf numFmtId="0" fontId="0" fillId="0" borderId="0" xfId="0" applyProtection="1">
      <protection hidden="1"/>
    </xf>
    <xf numFmtId="0" fontId="25" fillId="0" borderId="0" xfId="0" applyFont="1"/>
    <xf numFmtId="0" fontId="24" fillId="0" borderId="0" xfId="0" applyFont="1" applyProtection="1">
      <protection hidden="1"/>
    </xf>
    <xf numFmtId="0" fontId="33" fillId="0" borderId="0" xfId="0" applyFont="1" applyBorder="1" applyAlignment="1">
      <alignment horizontal="center" vertical="center"/>
    </xf>
    <xf numFmtId="0" fontId="20" fillId="0" borderId="0" xfId="0" applyFont="1" applyAlignment="1">
      <alignment horizontal="center" vertical="center"/>
    </xf>
    <xf numFmtId="0" fontId="20" fillId="0" borderId="0" xfId="0" applyFont="1" applyBorder="1" applyAlignment="1">
      <alignment horizontal="center" vertical="center"/>
    </xf>
    <xf numFmtId="0" fontId="0" fillId="0" borderId="0" xfId="0" applyFill="1"/>
    <xf numFmtId="2" fontId="0" fillId="0" borderId="0" xfId="0" applyNumberFormat="1" applyAlignment="1">
      <alignment horizontal="center" vertical="center"/>
    </xf>
    <xf numFmtId="166" fontId="0" fillId="0" borderId="0" xfId="0" applyNumberFormat="1" applyAlignment="1">
      <alignment horizontal="center" vertical="center"/>
    </xf>
    <xf numFmtId="165" fontId="0" fillId="0" borderId="0" xfId="0" applyNumberFormat="1" applyBorder="1" applyAlignment="1" applyProtection="1">
      <alignment horizontal="center"/>
      <protection hidden="1"/>
    </xf>
    <xf numFmtId="2" fontId="0" fillId="0" borderId="0" xfId="0" applyNumberFormat="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0" fillId="0" borderId="0" xfId="0" applyAlignment="1" applyProtection="1">
      <alignment horizontal="center" vertical="center"/>
      <protection hidden="1"/>
    </xf>
    <xf numFmtId="0" fontId="22" fillId="0" borderId="0" xfId="0" applyFont="1" applyBorder="1" applyAlignment="1" applyProtection="1">
      <alignment horizontal="center" vertical="center"/>
      <protection hidden="1"/>
    </xf>
    <xf numFmtId="0" fontId="0" fillId="0" borderId="12" xfId="0" applyBorder="1" applyAlignment="1">
      <alignment horizontal="center" vertical="center"/>
    </xf>
    <xf numFmtId="0" fontId="0" fillId="0" borderId="0" xfId="0" applyFont="1" applyAlignment="1">
      <alignment horizontal="center" vertical="center" wrapText="1"/>
    </xf>
    <xf numFmtId="2" fontId="0" fillId="0" borderId="0" xfId="0" applyNumberFormat="1" applyFont="1" applyAlignment="1">
      <alignment horizontal="center" vertical="center" wrapText="1"/>
    </xf>
    <xf numFmtId="166" fontId="0" fillId="0" borderId="0" xfId="0" applyNumberFormat="1" applyFont="1" applyAlignment="1">
      <alignment horizontal="center" vertical="center" wrapText="1"/>
    </xf>
    <xf numFmtId="166" fontId="0" fillId="0" borderId="0" xfId="0" applyNumberFormat="1" applyFont="1" applyAlignment="1">
      <alignment horizontal="center"/>
    </xf>
    <xf numFmtId="2" fontId="0" fillId="0" borderId="0" xfId="0" applyNumberFormat="1" applyFont="1" applyAlignment="1">
      <alignment horizontal="center" vertical="center"/>
    </xf>
    <xf numFmtId="0" fontId="20" fillId="0" borderId="28" xfId="0" applyFont="1" applyBorder="1" applyAlignment="1" applyProtection="1">
      <alignment horizontal="center" vertical="center"/>
      <protection hidden="1"/>
    </xf>
    <xf numFmtId="165" fontId="0" fillId="0" borderId="28" xfId="0" applyNumberFormat="1" applyBorder="1" applyAlignment="1" applyProtection="1">
      <alignment horizontal="center" vertical="center"/>
      <protection hidden="1"/>
    </xf>
    <xf numFmtId="0" fontId="0" fillId="0" borderId="28" xfId="0" applyBorder="1" applyAlignment="1" applyProtection="1">
      <alignment horizontal="center" vertical="center"/>
      <protection hidden="1"/>
    </xf>
    <xf numFmtId="0" fontId="20" fillId="0" borderId="0" xfId="0" applyFont="1" applyBorder="1" applyAlignment="1" applyProtection="1">
      <alignment horizontal="center" vertical="center"/>
      <protection hidden="1"/>
    </xf>
    <xf numFmtId="165" fontId="0" fillId="0" borderId="0" xfId="0" applyNumberFormat="1" applyBorder="1" applyAlignment="1" applyProtection="1">
      <alignment horizontal="center" vertical="center"/>
      <protection hidden="1"/>
    </xf>
    <xf numFmtId="0" fontId="46" fillId="0" borderId="0" xfId="0" applyFont="1" applyBorder="1" applyAlignment="1" applyProtection="1">
      <protection hidden="1"/>
    </xf>
    <xf numFmtId="0" fontId="20" fillId="0" borderId="28" xfId="0" applyFont="1" applyFill="1" applyBorder="1" applyAlignment="1" applyProtection="1">
      <alignment horizontal="center" vertical="center"/>
      <protection hidden="1"/>
    </xf>
    <xf numFmtId="2" fontId="0" fillId="0" borderId="28" xfId="0" applyNumberFormat="1" applyBorder="1" applyAlignment="1" applyProtection="1">
      <alignment horizontal="center" vertical="center"/>
      <protection hidden="1"/>
    </xf>
    <xf numFmtId="0" fontId="0" fillId="0" borderId="0" xfId="0" applyBorder="1" applyProtection="1">
      <protection hidden="1"/>
    </xf>
    <xf numFmtId="2" fontId="0" fillId="0" borderId="0" xfId="0" applyNumberFormat="1" applyAlignment="1" applyProtection="1">
      <alignment horizontal="center" vertical="center"/>
      <protection hidden="1"/>
    </xf>
    <xf numFmtId="0" fontId="22" fillId="0" borderId="28" xfId="0" applyFont="1" applyBorder="1" applyAlignment="1" applyProtection="1">
      <alignment horizontal="center" vertical="center"/>
      <protection hidden="1"/>
    </xf>
    <xf numFmtId="0" fontId="0" fillId="0" borderId="31" xfId="0" applyFont="1" applyBorder="1" applyProtection="1">
      <protection hidden="1"/>
    </xf>
    <xf numFmtId="0" fontId="0" fillId="0" borderId="31" xfId="0" applyBorder="1" applyProtection="1">
      <protection hidden="1"/>
    </xf>
    <xf numFmtId="0" fontId="51" fillId="0" borderId="0" xfId="0" applyFont="1" applyProtection="1">
      <protection hidden="1"/>
    </xf>
    <xf numFmtId="0" fontId="52" fillId="0" borderId="0" xfId="0" applyFont="1" applyFill="1" applyBorder="1" applyAlignment="1" applyProtection="1">
      <alignment vertical="center" wrapText="1"/>
      <protection hidden="1"/>
    </xf>
    <xf numFmtId="0" fontId="52" fillId="0" borderId="0" xfId="0" applyFont="1" applyAlignment="1" applyProtection="1">
      <alignment vertical="center"/>
      <protection hidden="1"/>
    </xf>
    <xf numFmtId="0" fontId="0" fillId="0" borderId="0" xfId="0" applyFill="1" applyBorder="1" applyAlignment="1" applyProtection="1">
      <protection hidden="1"/>
    </xf>
    <xf numFmtId="0" fontId="53" fillId="0" borderId="0" xfId="0" applyFont="1" applyAlignment="1" applyProtection="1">
      <alignment vertical="center"/>
      <protection hidden="1"/>
    </xf>
    <xf numFmtId="0" fontId="0" fillId="0" borderId="40" xfId="0" applyBorder="1" applyProtection="1">
      <protection hidden="1"/>
    </xf>
    <xf numFmtId="0" fontId="52" fillId="0" borderId="41" xfId="0" quotePrefix="1" applyFont="1" applyFill="1" applyBorder="1" applyAlignment="1" applyProtection="1">
      <alignment horizontal="center" vertical="center"/>
      <protection locked="0" hidden="1"/>
    </xf>
    <xf numFmtId="0" fontId="56" fillId="0" borderId="41" xfId="0" applyFont="1" applyFill="1" applyBorder="1" applyAlignment="1" applyProtection="1">
      <alignment horizontal="center" vertical="center"/>
      <protection locked="0" hidden="1"/>
    </xf>
    <xf numFmtId="0" fontId="38" fillId="0" borderId="0" xfId="0" applyFont="1" applyProtection="1">
      <protection hidden="1"/>
    </xf>
    <xf numFmtId="0" fontId="52" fillId="0" borderId="0" xfId="0" applyFont="1" applyBorder="1" applyAlignment="1" applyProtection="1">
      <alignment vertical="center"/>
      <protection hidden="1"/>
    </xf>
    <xf numFmtId="0" fontId="50" fillId="0" borderId="31" xfId="0" applyFont="1" applyBorder="1" applyAlignment="1" applyProtection="1">
      <alignment vertical="center"/>
      <protection hidden="1"/>
    </xf>
    <xf numFmtId="0" fontId="52" fillId="0" borderId="31" xfId="0" applyFont="1" applyBorder="1" applyAlignment="1" applyProtection="1">
      <alignment vertical="center"/>
      <protection hidden="1"/>
    </xf>
    <xf numFmtId="0" fontId="52" fillId="0" borderId="28" xfId="0" applyFont="1" applyBorder="1" applyAlignment="1" applyProtection="1">
      <alignment horizontal="center" vertical="center"/>
      <protection hidden="1"/>
    </xf>
    <xf numFmtId="2" fontId="62" fillId="0" borderId="0" xfId="0" applyNumberFormat="1" applyFont="1" applyBorder="1" applyAlignment="1" applyProtection="1">
      <alignment horizontal="center" vertical="center"/>
      <protection hidden="1"/>
    </xf>
    <xf numFmtId="0" fontId="62" fillId="0" borderId="0" xfId="0" applyFont="1" applyBorder="1" applyAlignment="1" applyProtection="1">
      <alignment vertical="center"/>
      <protection hidden="1"/>
    </xf>
    <xf numFmtId="2" fontId="67" fillId="0" borderId="0" xfId="0" applyNumberFormat="1" applyFont="1" applyBorder="1" applyAlignment="1" applyProtection="1">
      <alignment horizontal="center" vertical="center"/>
      <protection hidden="1"/>
    </xf>
    <xf numFmtId="0" fontId="67" fillId="0" borderId="0" xfId="0" applyFont="1" applyBorder="1" applyAlignment="1" applyProtection="1">
      <alignment vertical="center"/>
      <protection hidden="1"/>
    </xf>
    <xf numFmtId="0" fontId="68" fillId="0" borderId="0" xfId="0" applyFont="1" applyAlignment="1" applyProtection="1">
      <alignment vertical="center"/>
      <protection hidden="1"/>
    </xf>
    <xf numFmtId="0" fontId="69" fillId="0" borderId="0" xfId="0" applyFont="1" applyAlignment="1" applyProtection="1">
      <alignment vertical="center"/>
      <protection hidden="1"/>
    </xf>
    <xf numFmtId="0" fontId="57" fillId="0" borderId="26" xfId="0" applyFont="1" applyBorder="1" applyAlignment="1" applyProtection="1">
      <alignment horizontal="center" vertical="center"/>
      <protection hidden="1"/>
    </xf>
    <xf numFmtId="2" fontId="57" fillId="0" borderId="41" xfId="0" applyNumberFormat="1" applyFont="1" applyBorder="1" applyAlignment="1" applyProtection="1">
      <alignment horizontal="center" vertical="center"/>
      <protection locked="0" hidden="1"/>
    </xf>
    <xf numFmtId="0" fontId="71" fillId="0" borderId="0" xfId="0" applyFont="1" applyAlignment="1" applyProtection="1">
      <alignment vertical="top" wrapText="1"/>
      <protection hidden="1"/>
    </xf>
    <xf numFmtId="0" fontId="69" fillId="0" borderId="0" xfId="0" applyFont="1" applyAlignment="1" applyProtection="1">
      <alignment horizontal="left" vertical="center"/>
      <protection hidden="1"/>
    </xf>
    <xf numFmtId="0" fontId="71" fillId="0" borderId="0" xfId="0" applyFont="1" applyBorder="1" applyAlignment="1" applyProtection="1">
      <alignment vertical="center" wrapText="1"/>
      <protection hidden="1"/>
    </xf>
    <xf numFmtId="0" fontId="52" fillId="0" borderId="0" xfId="0" applyFont="1" applyAlignment="1" applyProtection="1">
      <alignment vertical="center" wrapText="1"/>
      <protection hidden="1"/>
    </xf>
    <xf numFmtId="0" fontId="52" fillId="0" borderId="0" xfId="0" applyFont="1" applyAlignment="1" applyProtection="1">
      <alignment horizontal="center" vertical="center" wrapText="1"/>
      <protection hidden="1"/>
    </xf>
    <xf numFmtId="0" fontId="52" fillId="0" borderId="0" xfId="0" applyFont="1" applyBorder="1" applyAlignment="1" applyProtection="1">
      <alignment horizontal="center" vertical="center" wrapText="1"/>
      <protection hidden="1"/>
    </xf>
    <xf numFmtId="0" fontId="71" fillId="0" borderId="0" xfId="0" applyFont="1" applyAlignment="1" applyProtection="1">
      <alignment horizontal="center" vertical="center" wrapText="1"/>
      <protection hidden="1"/>
    </xf>
    <xf numFmtId="0" fontId="72" fillId="0" borderId="0" xfId="0" applyFont="1" applyAlignment="1" applyProtection="1">
      <alignment horizontal="left" vertical="center"/>
      <protection hidden="1"/>
    </xf>
    <xf numFmtId="0" fontId="0" fillId="0" borderId="0" xfId="0" applyBorder="1" applyAlignment="1" applyProtection="1">
      <protection hidden="1"/>
    </xf>
    <xf numFmtId="0" fontId="69" fillId="0" borderId="40" xfId="0" applyFont="1" applyBorder="1" applyAlignment="1" applyProtection="1">
      <alignment vertical="center"/>
      <protection hidden="1"/>
    </xf>
    <xf numFmtId="0" fontId="69" fillId="0" borderId="36" xfId="0" applyFont="1" applyBorder="1" applyAlignment="1" applyProtection="1">
      <alignment vertical="center"/>
      <protection hidden="1"/>
    </xf>
    <xf numFmtId="0" fontId="0" fillId="0" borderId="41" xfId="0" applyBorder="1" applyAlignment="1" applyProtection="1">
      <alignment horizontal="center" vertical="center"/>
      <protection locked="0" hidden="1"/>
    </xf>
    <xf numFmtId="2" fontId="57" fillId="0" borderId="28" xfId="0" applyNumberFormat="1" applyFont="1" applyBorder="1" applyAlignment="1" applyProtection="1">
      <alignment horizontal="center" vertical="center"/>
      <protection hidden="1"/>
    </xf>
    <xf numFmtId="0" fontId="0" fillId="0" borderId="0" xfId="0" applyAlignment="1" applyProtection="1">
      <alignment horizontal="center" vertical="center" wrapText="1"/>
      <protection hidden="1"/>
    </xf>
    <xf numFmtId="0" fontId="52" fillId="0" borderId="0" xfId="0" applyFont="1" applyBorder="1" applyAlignment="1" applyProtection="1">
      <alignment horizontal="center" vertical="center"/>
      <protection hidden="1"/>
    </xf>
    <xf numFmtId="0" fontId="52" fillId="0" borderId="0" xfId="0" applyFont="1" applyAlignment="1" applyProtection="1">
      <alignment horizontal="center" vertical="center"/>
      <protection hidden="1"/>
    </xf>
    <xf numFmtId="2" fontId="52" fillId="0" borderId="28" xfId="0" applyNumberFormat="1" applyFont="1" applyBorder="1" applyAlignment="1" applyProtection="1">
      <alignment horizontal="center" vertical="center"/>
      <protection hidden="1"/>
    </xf>
    <xf numFmtId="0" fontId="33" fillId="0" borderId="0" xfId="0" applyFont="1" applyBorder="1" applyAlignment="1" applyProtection="1">
      <alignment vertical="center"/>
      <protection hidden="1"/>
    </xf>
    <xf numFmtId="0" fontId="33" fillId="0" borderId="0" xfId="0" applyFont="1" applyFill="1" applyBorder="1" applyAlignment="1" applyProtection="1">
      <alignment horizontal="center" vertical="center"/>
      <protection hidden="1"/>
    </xf>
    <xf numFmtId="2" fontId="33" fillId="0" borderId="0" xfId="0" applyNumberFormat="1" applyFont="1" applyFill="1" applyBorder="1" applyAlignment="1" applyProtection="1">
      <alignment horizontal="center" vertical="center"/>
      <protection hidden="1"/>
    </xf>
    <xf numFmtId="167" fontId="56" fillId="0" borderId="0" xfId="0" applyNumberFormat="1" applyFont="1" applyBorder="1" applyAlignment="1" applyProtection="1">
      <alignment horizontal="center" vertical="center"/>
      <protection hidden="1"/>
    </xf>
    <xf numFmtId="168" fontId="56" fillId="0" borderId="0" xfId="0" applyNumberFormat="1" applyFont="1" applyBorder="1" applyAlignment="1" applyProtection="1">
      <alignment horizontal="center" vertical="center"/>
      <protection hidden="1"/>
    </xf>
    <xf numFmtId="0" fontId="33" fillId="0" borderId="0" xfId="0" applyFont="1" applyBorder="1" applyAlignment="1" applyProtection="1">
      <alignment horizontal="center" vertical="center"/>
      <protection hidden="1"/>
    </xf>
    <xf numFmtId="0" fontId="33" fillId="0" borderId="0" xfId="0" applyFont="1" applyAlignment="1" applyProtection="1">
      <alignment horizontal="center" vertical="center"/>
      <protection hidden="1"/>
    </xf>
    <xf numFmtId="0" fontId="54" fillId="0" borderId="0" xfId="0" applyFont="1" applyBorder="1" applyAlignment="1" applyProtection="1">
      <alignment horizontal="center" vertical="center" wrapText="1"/>
      <protection hidden="1"/>
    </xf>
    <xf numFmtId="0" fontId="56" fillId="0" borderId="0" xfId="0" applyFont="1" applyAlignment="1" applyProtection="1">
      <alignment vertical="center"/>
      <protection hidden="1"/>
    </xf>
    <xf numFmtId="0" fontId="76" fillId="0" borderId="45" xfId="0" applyFont="1" applyBorder="1" applyAlignment="1" applyProtection="1">
      <alignment vertical="center"/>
      <protection hidden="1"/>
    </xf>
    <xf numFmtId="169" fontId="56" fillId="0" borderId="0" xfId="0" applyNumberFormat="1" applyFont="1" applyFill="1" applyBorder="1" applyAlignment="1" applyProtection="1">
      <alignment horizontal="center" vertical="center"/>
      <protection hidden="1"/>
    </xf>
    <xf numFmtId="0" fontId="56" fillId="0" borderId="0" xfId="0" applyFont="1" applyBorder="1" applyAlignment="1" applyProtection="1">
      <alignment vertical="center"/>
      <protection hidden="1"/>
    </xf>
    <xf numFmtId="0" fontId="56" fillId="0" borderId="46" xfId="0" applyFont="1" applyBorder="1" applyAlignment="1" applyProtection="1">
      <alignment vertical="center"/>
      <protection hidden="1"/>
    </xf>
    <xf numFmtId="0" fontId="56" fillId="0" borderId="47" xfId="0" applyFont="1" applyBorder="1" applyAlignment="1" applyProtection="1">
      <alignment vertical="center"/>
      <protection hidden="1"/>
    </xf>
    <xf numFmtId="169" fontId="56" fillId="0" borderId="28" xfId="0" applyNumberFormat="1" applyFont="1" applyFill="1" applyBorder="1" applyAlignment="1" applyProtection="1">
      <alignment horizontal="center" vertical="center"/>
      <protection hidden="1"/>
    </xf>
    <xf numFmtId="0" fontId="63" fillId="0" borderId="46" xfId="0" applyFont="1" applyBorder="1" applyAlignment="1" applyProtection="1">
      <alignment horizontal="right" vertical="center"/>
      <protection hidden="1"/>
    </xf>
    <xf numFmtId="0" fontId="56" fillId="0" borderId="20" xfId="0" applyFont="1" applyBorder="1" applyAlignment="1" applyProtection="1">
      <alignment vertical="center"/>
      <protection hidden="1"/>
    </xf>
    <xf numFmtId="0" fontId="56" fillId="0" borderId="21" xfId="0" applyFont="1" applyBorder="1" applyAlignment="1" applyProtection="1">
      <alignment vertical="center"/>
      <protection hidden="1"/>
    </xf>
    <xf numFmtId="165" fontId="56" fillId="0" borderId="0" xfId="0" applyNumberFormat="1" applyFont="1" applyBorder="1" applyAlignment="1" applyProtection="1">
      <alignment horizontal="center" vertical="center"/>
      <protection hidden="1"/>
    </xf>
    <xf numFmtId="0" fontId="56" fillId="0" borderId="0" xfId="0" applyFont="1" applyBorder="1" applyAlignment="1" applyProtection="1">
      <alignment horizontal="center" vertical="center"/>
      <protection hidden="1"/>
    </xf>
    <xf numFmtId="0" fontId="78" fillId="0" borderId="0" xfId="0" applyFont="1" applyFill="1" applyBorder="1" applyAlignment="1" applyProtection="1">
      <alignment horizontal="center" vertical="center"/>
      <protection hidden="1"/>
    </xf>
    <xf numFmtId="2" fontId="78" fillId="0" borderId="0" xfId="0" applyNumberFormat="1" applyFont="1" applyFill="1" applyBorder="1" applyAlignment="1" applyProtection="1">
      <alignment horizontal="left" vertical="center"/>
      <protection hidden="1"/>
    </xf>
    <xf numFmtId="0" fontId="75" fillId="0" borderId="28" xfId="0" applyFont="1" applyBorder="1" applyAlignment="1" applyProtection="1">
      <alignment horizontal="center" vertical="center"/>
      <protection hidden="1"/>
    </xf>
    <xf numFmtId="2" fontId="79" fillId="0" borderId="29" xfId="0" applyNumberFormat="1" applyFont="1" applyFill="1" applyBorder="1" applyAlignment="1" applyProtection="1">
      <alignment horizontal="center" vertical="center"/>
      <protection hidden="1"/>
    </xf>
    <xf numFmtId="0" fontId="80" fillId="0" borderId="0" xfId="0" applyFont="1" applyAlignment="1" applyProtection="1">
      <alignment vertical="center"/>
      <protection hidden="1"/>
    </xf>
    <xf numFmtId="0" fontId="75" fillId="0" borderId="0" xfId="0" applyFont="1" applyAlignment="1" applyProtection="1">
      <alignment vertical="center"/>
      <protection hidden="1"/>
    </xf>
    <xf numFmtId="0" fontId="56" fillId="0" borderId="28" xfId="0" applyFont="1" applyBorder="1" applyAlignment="1" applyProtection="1">
      <alignment horizontal="center" vertical="center"/>
      <protection hidden="1"/>
    </xf>
    <xf numFmtId="0" fontId="83" fillId="0" borderId="0" xfId="0" applyFont="1" applyBorder="1" applyAlignment="1" applyProtection="1">
      <alignment horizontal="right" vertical="center"/>
      <protection hidden="1"/>
    </xf>
    <xf numFmtId="0" fontId="56" fillId="0" borderId="0" xfId="0" applyFont="1" applyBorder="1" applyAlignment="1" applyProtection="1">
      <alignment horizontal="left" vertical="center"/>
      <protection hidden="1"/>
    </xf>
    <xf numFmtId="2" fontId="56" fillId="0" borderId="28" xfId="0" applyNumberFormat="1" applyFont="1" applyBorder="1" applyAlignment="1" applyProtection="1">
      <alignment horizontal="center" vertical="center"/>
      <protection hidden="1"/>
    </xf>
    <xf numFmtId="0" fontId="84" fillId="0" borderId="0" xfId="0" applyFont="1" applyAlignment="1" applyProtection="1">
      <alignment horizontal="right" vertical="center"/>
      <protection hidden="1"/>
    </xf>
    <xf numFmtId="0" fontId="84" fillId="0" borderId="0" xfId="0" applyFont="1" applyAlignment="1" applyProtection="1">
      <alignment vertical="center"/>
      <protection hidden="1"/>
    </xf>
    <xf numFmtId="0" fontId="85" fillId="0" borderId="0" xfId="0" applyFont="1" applyAlignment="1" applyProtection="1">
      <alignment vertical="center"/>
      <protection hidden="1"/>
    </xf>
    <xf numFmtId="0" fontId="56" fillId="0" borderId="0" xfId="0" applyFont="1" applyAlignment="1" applyProtection="1">
      <alignment horizontal="left" vertical="center"/>
      <protection hidden="1"/>
    </xf>
    <xf numFmtId="0" fontId="56" fillId="0" borderId="0" xfId="0" applyFont="1" applyAlignment="1" applyProtection="1">
      <alignment horizontal="center" vertical="center"/>
      <protection hidden="1"/>
    </xf>
    <xf numFmtId="0" fontId="0" fillId="0" borderId="0" xfId="0" applyAlignment="1" applyProtection="1">
      <alignment horizontal="center"/>
      <protection hidden="1"/>
    </xf>
    <xf numFmtId="0" fontId="83" fillId="0" borderId="0" xfId="0" applyFont="1" applyBorder="1" applyAlignment="1" applyProtection="1">
      <alignment horizontal="center" vertical="center"/>
      <protection hidden="1"/>
    </xf>
    <xf numFmtId="2" fontId="56" fillId="0" borderId="0" xfId="0" applyNumberFormat="1" applyFont="1" applyBorder="1" applyAlignment="1" applyProtection="1">
      <alignment horizontal="center" vertical="center"/>
      <protection hidden="1"/>
    </xf>
    <xf numFmtId="0" fontId="86" fillId="0" borderId="0" xfId="0" applyFont="1" applyBorder="1" applyAlignment="1" applyProtection="1">
      <alignment vertical="center"/>
      <protection hidden="1"/>
    </xf>
    <xf numFmtId="0" fontId="75" fillId="0" borderId="0" xfId="0" applyFont="1" applyBorder="1" applyAlignment="1" applyProtection="1">
      <alignment vertical="center"/>
      <protection hidden="1"/>
    </xf>
    <xf numFmtId="0" fontId="57" fillId="0" borderId="28" xfId="0" applyFont="1" applyBorder="1" applyAlignment="1" applyProtection="1">
      <alignment horizontal="center" vertical="center"/>
      <protection hidden="1"/>
    </xf>
    <xf numFmtId="0" fontId="67" fillId="0" borderId="28" xfId="0" applyFont="1" applyBorder="1" applyAlignment="1" applyProtection="1">
      <alignment horizontal="center" vertical="center"/>
      <protection hidden="1"/>
    </xf>
    <xf numFmtId="0" fontId="39" fillId="0" borderId="26" xfId="0" applyFont="1" applyBorder="1" applyAlignment="1" applyProtection="1">
      <alignment horizontal="left" vertical="center"/>
      <protection hidden="1"/>
    </xf>
    <xf numFmtId="165" fontId="56" fillId="0" borderId="28" xfId="0" applyNumberFormat="1" applyFont="1" applyBorder="1" applyAlignment="1" applyProtection="1">
      <alignment horizontal="center" vertical="center"/>
      <protection hidden="1"/>
    </xf>
    <xf numFmtId="165" fontId="67" fillId="0" borderId="28" xfId="0" applyNumberFormat="1" applyFont="1" applyBorder="1" applyAlignment="1" applyProtection="1">
      <alignment horizontal="center" vertical="center"/>
      <protection hidden="1"/>
    </xf>
    <xf numFmtId="2" fontId="0" fillId="0" borderId="28" xfId="0" applyNumberFormat="1" applyFill="1" applyBorder="1" applyAlignment="1" applyProtection="1">
      <alignment horizontal="center" vertical="center"/>
      <protection hidden="1"/>
    </xf>
    <xf numFmtId="165" fontId="0" fillId="0" borderId="28" xfId="0" applyNumberFormat="1" applyFill="1" applyBorder="1" applyAlignment="1" applyProtection="1">
      <alignment horizontal="center" vertical="center"/>
      <protection hidden="1"/>
    </xf>
    <xf numFmtId="171" fontId="89" fillId="0" borderId="0" xfId="0" applyNumberFormat="1" applyFont="1" applyBorder="1" applyAlignment="1" applyProtection="1">
      <alignment horizontal="center" vertical="center"/>
      <protection hidden="1"/>
    </xf>
    <xf numFmtId="0" fontId="0" fillId="0" borderId="0" xfId="0" applyProtection="1">
      <protection locked="0"/>
    </xf>
    <xf numFmtId="0" fontId="57" fillId="0" borderId="28" xfId="0" applyFont="1" applyBorder="1" applyAlignment="1" applyProtection="1">
      <alignment horizontal="center" vertical="center"/>
      <protection locked="0"/>
    </xf>
    <xf numFmtId="0" fontId="20" fillId="0" borderId="28" xfId="0" applyFont="1" applyBorder="1" applyAlignment="1" applyProtection="1">
      <alignment horizontal="center" vertical="center"/>
      <protection locked="0"/>
    </xf>
    <xf numFmtId="0" fontId="45" fillId="0" borderId="28" xfId="0" applyFont="1" applyBorder="1" applyAlignment="1" applyProtection="1">
      <alignment horizontal="center" vertical="center"/>
      <protection locked="0"/>
    </xf>
    <xf numFmtId="0" fontId="54" fillId="0" borderId="28" xfId="0" applyFont="1" applyBorder="1" applyAlignment="1" applyProtection="1">
      <alignment vertical="center" wrapText="1"/>
      <protection locked="0"/>
    </xf>
    <xf numFmtId="0" fontId="54" fillId="0" borderId="28" xfId="0" applyFont="1" applyBorder="1" applyAlignment="1" applyProtection="1">
      <alignment horizontal="center" vertical="center"/>
      <protection locked="0"/>
    </xf>
    <xf numFmtId="165" fontId="54" fillId="0" borderId="28" xfId="0" applyNumberFormat="1" applyFont="1" applyBorder="1" applyAlignment="1" applyProtection="1">
      <alignment horizontal="center" vertical="center"/>
      <protection locked="0"/>
    </xf>
    <xf numFmtId="0" fontId="0" fillId="0" borderId="28" xfId="0" applyBorder="1" applyAlignment="1" applyProtection="1">
      <alignment horizontal="center" vertical="center"/>
      <protection locked="0"/>
    </xf>
    <xf numFmtId="165" fontId="0" fillId="0" borderId="28" xfId="0" applyNumberFormat="1" applyBorder="1" applyAlignment="1" applyProtection="1">
      <alignment horizontal="center" vertical="center"/>
      <protection locked="0"/>
    </xf>
    <xf numFmtId="0" fontId="54" fillId="0" borderId="0" xfId="0" applyFont="1" applyAlignment="1" applyProtection="1">
      <alignment vertical="center"/>
      <protection locked="0"/>
    </xf>
    <xf numFmtId="0" fontId="54" fillId="0" borderId="28" xfId="0" applyFont="1" applyBorder="1" applyAlignment="1" applyProtection="1">
      <alignment vertical="center"/>
      <protection locked="0"/>
    </xf>
    <xf numFmtId="0" fontId="52" fillId="0" borderId="0" xfId="0" applyFont="1" applyAlignment="1" applyProtection="1">
      <alignment vertical="center"/>
      <protection locked="0"/>
    </xf>
    <xf numFmtId="0" fontId="52" fillId="0" borderId="28" xfId="0" applyFont="1" applyBorder="1" applyAlignment="1" applyProtection="1">
      <alignment horizontal="center" vertical="center"/>
      <protection locked="0"/>
    </xf>
    <xf numFmtId="0" fontId="37" fillId="0" borderId="0" xfId="0" applyFont="1" applyProtection="1">
      <protection locked="0"/>
    </xf>
    <xf numFmtId="0" fontId="0" fillId="0" borderId="0" xfId="0" applyAlignment="1" applyProtection="1">
      <alignment horizontal="center" vertical="center"/>
      <protection locked="0"/>
    </xf>
    <xf numFmtId="0" fontId="31" fillId="0" borderId="0" xfId="0" applyFont="1" applyAlignment="1">
      <alignment horizontal="center" vertical="center"/>
    </xf>
    <xf numFmtId="0" fontId="92" fillId="0" borderId="0" xfId="0" applyFont="1" applyAlignment="1">
      <alignment horizontal="center" vertical="center"/>
    </xf>
    <xf numFmtId="0" fontId="93" fillId="0" borderId="0" xfId="0" applyFont="1" applyAlignment="1">
      <alignment horizontal="center" vertical="center"/>
    </xf>
    <xf numFmtId="0" fontId="95" fillId="0" borderId="0" xfId="0" applyFont="1" applyAlignment="1">
      <alignment horizontal="center" vertical="center"/>
    </xf>
    <xf numFmtId="0" fontId="31" fillId="0" borderId="28" xfId="0" applyFont="1" applyBorder="1" applyAlignment="1">
      <alignment horizontal="center" vertical="center"/>
    </xf>
    <xf numFmtId="0" fontId="97" fillId="0" borderId="0" xfId="0" applyFont="1" applyFill="1" applyAlignment="1">
      <alignment horizontal="center" vertical="center"/>
    </xf>
    <xf numFmtId="166" fontId="31" fillId="0" borderId="0" xfId="0" applyNumberFormat="1" applyFont="1" applyAlignment="1">
      <alignment horizontal="center" vertical="center"/>
    </xf>
    <xf numFmtId="165" fontId="31" fillId="0" borderId="0" xfId="0" applyNumberFormat="1" applyFont="1" applyAlignment="1">
      <alignment horizontal="center" vertical="center"/>
    </xf>
    <xf numFmtId="2" fontId="31" fillId="0" borderId="0" xfId="0" applyNumberFormat="1" applyFont="1" applyAlignment="1">
      <alignment horizontal="center" vertical="center"/>
    </xf>
    <xf numFmtId="2" fontId="97" fillId="0" borderId="0" xfId="0" applyNumberFormat="1" applyFont="1" applyFill="1" applyAlignment="1">
      <alignment horizontal="center" vertical="center"/>
    </xf>
    <xf numFmtId="0" fontId="31" fillId="26" borderId="0" xfId="0" applyFont="1" applyFill="1" applyAlignment="1">
      <alignment horizontal="center" vertical="center"/>
    </xf>
    <xf numFmtId="0" fontId="31" fillId="24" borderId="0" xfId="0" applyFont="1" applyFill="1" applyAlignment="1">
      <alignment horizontal="center" vertical="center"/>
    </xf>
    <xf numFmtId="0" fontId="31" fillId="0" borderId="0" xfId="0" applyFont="1" applyFill="1" applyBorder="1" applyAlignment="1">
      <alignment horizontal="center" vertical="center"/>
    </xf>
    <xf numFmtId="0" fontId="31" fillId="0" borderId="28" xfId="0" applyFont="1" applyFill="1" applyBorder="1" applyAlignment="1">
      <alignment horizontal="center" vertical="center"/>
    </xf>
    <xf numFmtId="0" fontId="31" fillId="0" borderId="0" xfId="0" applyFont="1" applyBorder="1" applyAlignment="1">
      <alignment horizontal="center" vertical="center"/>
    </xf>
    <xf numFmtId="2" fontId="31" fillId="0" borderId="28" xfId="0" applyNumberFormat="1" applyFont="1" applyFill="1" applyBorder="1" applyAlignment="1">
      <alignment horizontal="center" vertical="center"/>
    </xf>
    <xf numFmtId="2" fontId="31" fillId="0" borderId="0" xfId="0" applyNumberFormat="1" applyFont="1" applyFill="1" applyBorder="1" applyAlignment="1">
      <alignment horizontal="center" vertical="center"/>
    </xf>
    <xf numFmtId="2" fontId="33" fillId="0" borderId="0" xfId="0" applyNumberFormat="1" applyFont="1" applyBorder="1" applyAlignment="1">
      <alignment horizontal="center" vertical="center"/>
    </xf>
    <xf numFmtId="0" fontId="33" fillId="0" borderId="0" xfId="0" applyFont="1" applyAlignment="1">
      <alignment horizontal="center" vertical="center"/>
    </xf>
    <xf numFmtId="0" fontId="33" fillId="0" borderId="0" xfId="0" applyFont="1" applyFill="1" applyBorder="1" applyAlignment="1">
      <alignment horizontal="center" vertical="center"/>
    </xf>
    <xf numFmtId="2" fontId="33" fillId="0" borderId="0" xfId="0" applyNumberFormat="1" applyFont="1" applyFill="1" applyBorder="1" applyAlignment="1">
      <alignment horizontal="center" vertical="center"/>
    </xf>
    <xf numFmtId="0" fontId="0" fillId="0" borderId="25" xfId="0" applyBorder="1"/>
    <xf numFmtId="0" fontId="0" fillId="0" borderId="27" xfId="0" applyBorder="1"/>
    <xf numFmtId="0" fontId="0" fillId="0" borderId="24" xfId="0" applyBorder="1"/>
    <xf numFmtId="0" fontId="0" fillId="0" borderId="23" xfId="0" applyBorder="1"/>
    <xf numFmtId="0" fontId="0" fillId="0" borderId="22" xfId="0" applyBorder="1"/>
    <xf numFmtId="0" fontId="0" fillId="0" borderId="11" xfId="0" applyBorder="1"/>
    <xf numFmtId="0" fontId="0" fillId="0" borderId="12" xfId="0" applyBorder="1"/>
    <xf numFmtId="0" fontId="0" fillId="0" borderId="15" xfId="0" applyBorder="1"/>
    <xf numFmtId="0" fontId="67" fillId="0" borderId="0" xfId="0" applyFont="1" applyAlignment="1" applyProtection="1">
      <alignment vertical="center"/>
      <protection locked="0"/>
    </xf>
    <xf numFmtId="0" fontId="33" fillId="0" borderId="28" xfId="0" applyFont="1" applyFill="1" applyBorder="1" applyAlignment="1" applyProtection="1">
      <alignment horizontal="center" vertical="center"/>
      <protection locked="0"/>
    </xf>
    <xf numFmtId="2" fontId="33" fillId="0" borderId="28" xfId="0" applyNumberFormat="1" applyFont="1" applyFill="1" applyBorder="1" applyAlignment="1" applyProtection="1">
      <alignment horizontal="center" vertical="center"/>
      <protection locked="0"/>
    </xf>
    <xf numFmtId="168" fontId="56" fillId="0" borderId="28" xfId="0" applyNumberFormat="1" applyFont="1" applyBorder="1" applyAlignment="1" applyProtection="1">
      <alignment horizontal="center" vertical="center"/>
      <protection hidden="1"/>
    </xf>
    <xf numFmtId="0" fontId="20" fillId="0" borderId="29" xfId="0" applyFont="1" applyBorder="1" applyAlignment="1" applyProtection="1">
      <protection hidden="1"/>
    </xf>
    <xf numFmtId="0" fontId="31" fillId="0" borderId="0" xfId="0" applyFont="1" applyFill="1" applyAlignment="1">
      <alignment horizontal="center" vertical="center"/>
    </xf>
    <xf numFmtId="166" fontId="31" fillId="26" borderId="0" xfId="0" applyNumberFormat="1" applyFont="1" applyFill="1" applyAlignment="1">
      <alignment horizontal="center" vertical="center"/>
    </xf>
    <xf numFmtId="165" fontId="31" fillId="26" borderId="0" xfId="0" applyNumberFormat="1" applyFont="1" applyFill="1" applyAlignment="1">
      <alignment horizontal="center" vertical="center"/>
    </xf>
    <xf numFmtId="2" fontId="31" fillId="26" borderId="0" xfId="0" applyNumberFormat="1" applyFont="1" applyFill="1" applyAlignment="1">
      <alignment horizontal="center" vertical="center"/>
    </xf>
    <xf numFmtId="166" fontId="31" fillId="0" borderId="0" xfId="0" applyNumberFormat="1" applyFont="1" applyFill="1" applyAlignment="1">
      <alignment horizontal="center" vertical="center"/>
    </xf>
    <xf numFmtId="0" fontId="99" fillId="24" borderId="0" xfId="0" applyFont="1" applyFill="1" applyAlignment="1">
      <alignment horizontal="center" vertical="center"/>
    </xf>
    <xf numFmtId="2" fontId="0" fillId="0" borderId="16" xfId="0" applyNumberFormat="1" applyBorder="1" applyAlignment="1">
      <alignment horizontal="center" vertical="center"/>
    </xf>
    <xf numFmtId="0" fontId="0" fillId="0" borderId="0" xfId="0" applyFont="1" applyFill="1" applyProtection="1">
      <protection hidden="1"/>
    </xf>
    <xf numFmtId="0" fontId="0" fillId="0" borderId="0" xfId="0" applyFill="1" applyProtection="1">
      <protection hidden="1"/>
    </xf>
    <xf numFmtId="2" fontId="0" fillId="0" borderId="0" xfId="0" applyNumberFormat="1" applyBorder="1" applyAlignment="1">
      <alignment horizontal="center"/>
    </xf>
    <xf numFmtId="0" fontId="22" fillId="0" borderId="0" xfId="0" applyFont="1"/>
    <xf numFmtId="0" fontId="35" fillId="0" borderId="40" xfId="0" applyFont="1" applyFill="1" applyBorder="1" applyAlignment="1">
      <alignment horizontal="center" vertical="center"/>
    </xf>
    <xf numFmtId="0" fontId="0" fillId="0" borderId="0" xfId="0" applyBorder="1" applyAlignment="1" applyProtection="1">
      <alignment horizontal="center" vertical="center"/>
    </xf>
    <xf numFmtId="0" fontId="0" fillId="0" borderId="0" xfId="0" applyFill="1" applyBorder="1" applyProtection="1">
      <protection hidden="1"/>
    </xf>
    <xf numFmtId="164" fontId="0" fillId="0" borderId="0" xfId="0" applyNumberFormat="1" applyBorder="1" applyAlignment="1">
      <alignment horizontal="center"/>
    </xf>
    <xf numFmtId="0" fontId="0" fillId="0" borderId="10" xfId="0" applyFont="1" applyFill="1" applyBorder="1" applyAlignment="1">
      <alignment horizontal="center" vertical="center"/>
    </xf>
    <xf numFmtId="0" fontId="0" fillId="0" borderId="51" xfId="0" applyFill="1" applyBorder="1" applyAlignment="1">
      <alignment horizontal="center" vertical="center"/>
    </xf>
    <xf numFmtId="164" fontId="0" fillId="0" borderId="51" xfId="0" applyNumberFormat="1" applyFill="1" applyBorder="1" applyAlignment="1">
      <alignment horizontal="center" vertical="center"/>
    </xf>
    <xf numFmtId="176" fontId="0" fillId="0" borderId="49" xfId="0" applyNumberFormat="1" applyFill="1" applyBorder="1" applyAlignment="1" applyProtection="1">
      <alignment horizontal="center" vertical="center"/>
      <protection hidden="1"/>
    </xf>
    <xf numFmtId="0" fontId="49" fillId="0" borderId="0" xfId="0" applyFont="1" applyBorder="1" applyAlignment="1" applyProtection="1">
      <protection hidden="1"/>
    </xf>
    <xf numFmtId="0" fontId="20" fillId="0" borderId="22" xfId="0" applyFont="1" applyFill="1" applyBorder="1" applyAlignment="1" applyProtection="1">
      <alignment horizontal="center"/>
      <protection hidden="1"/>
    </xf>
    <xf numFmtId="172" fontId="0" fillId="0" borderId="49" xfId="0" applyNumberFormat="1" applyFill="1" applyBorder="1" applyAlignment="1" applyProtection="1">
      <alignment horizontal="center"/>
      <protection hidden="1"/>
    </xf>
    <xf numFmtId="175" fontId="23" fillId="0" borderId="49" xfId="0" applyNumberFormat="1" applyFont="1" applyFill="1" applyBorder="1" applyAlignment="1" applyProtection="1">
      <alignment horizontal="center" vertical="center"/>
      <protection hidden="1"/>
    </xf>
    <xf numFmtId="2" fontId="0" fillId="0" borderId="49" xfId="0" applyNumberFormat="1" applyFont="1" applyFill="1" applyBorder="1" applyAlignment="1" applyProtection="1">
      <alignment horizontal="center"/>
      <protection hidden="1"/>
    </xf>
    <xf numFmtId="174" fontId="23" fillId="0" borderId="49" xfId="0" applyNumberFormat="1" applyFont="1" applyFill="1" applyBorder="1" applyAlignment="1" applyProtection="1">
      <alignment horizontal="center" vertical="center"/>
      <protection hidden="1"/>
    </xf>
    <xf numFmtId="0" fontId="45" fillId="0" borderId="22" xfId="0" applyFont="1" applyFill="1" applyBorder="1" applyAlignment="1" applyProtection="1">
      <alignment horizontal="center"/>
      <protection hidden="1"/>
    </xf>
    <xf numFmtId="0" fontId="0" fillId="0" borderId="49" xfId="0" applyFont="1" applyFill="1" applyBorder="1" applyAlignment="1" applyProtection="1">
      <alignment horizontal="center"/>
      <protection hidden="1"/>
    </xf>
    <xf numFmtId="0" fontId="45" fillId="0" borderId="0" xfId="0" applyFont="1" applyFill="1" applyBorder="1" applyAlignment="1" applyProtection="1">
      <alignment horizontal="center"/>
      <protection hidden="1"/>
    </xf>
    <xf numFmtId="0" fontId="0" fillId="0" borderId="48" xfId="0" applyBorder="1" applyProtection="1">
      <protection hidden="1"/>
    </xf>
    <xf numFmtId="0" fontId="21" fillId="0" borderId="51" xfId="0" applyFont="1" applyFill="1" applyBorder="1" applyAlignment="1" applyProtection="1">
      <alignment horizontal="center" vertical="center"/>
      <protection hidden="1"/>
    </xf>
    <xf numFmtId="0" fontId="0" fillId="0" borderId="51" xfId="0" applyFill="1" applyBorder="1" applyAlignment="1" applyProtection="1">
      <alignment horizontal="center" vertical="center"/>
      <protection hidden="1"/>
    </xf>
    <xf numFmtId="0" fontId="22" fillId="0" borderId="0" xfId="0" applyFont="1" applyProtection="1">
      <protection hidden="1"/>
    </xf>
    <xf numFmtId="172" fontId="0" fillId="0" borderId="13" xfId="0" applyNumberFormat="1" applyFont="1" applyBorder="1" applyAlignment="1" applyProtection="1">
      <alignment horizontal="center" vertical="center"/>
      <protection locked="0"/>
    </xf>
    <xf numFmtId="0" fontId="0" fillId="0" borderId="0" xfId="0" applyProtection="1"/>
    <xf numFmtId="0" fontId="49" fillId="0" borderId="0" xfId="0" applyFont="1" applyBorder="1" applyAlignment="1" applyProtection="1">
      <alignment horizontal="center"/>
    </xf>
    <xf numFmtId="0" fontId="0" fillId="0" borderId="0" xfId="0" applyBorder="1" applyProtection="1"/>
    <xf numFmtId="0" fontId="0" fillId="0" borderId="0" xfId="0" applyFont="1" applyAlignment="1" applyProtection="1">
      <alignment horizontal="center"/>
    </xf>
    <xf numFmtId="0" fontId="36" fillId="0" borderId="0" xfId="0" applyFont="1" applyAlignment="1" applyProtection="1">
      <alignment vertical="center" wrapText="1"/>
    </xf>
    <xf numFmtId="0" fontId="20" fillId="0" borderId="0" xfId="0" applyFont="1" applyAlignment="1" applyProtection="1">
      <alignment horizontal="center"/>
    </xf>
    <xf numFmtId="0" fontId="20" fillId="0" borderId="0" xfId="0" applyFont="1" applyProtection="1"/>
    <xf numFmtId="0" fontId="39" fillId="0" borderId="0" xfId="0" applyFont="1" applyFill="1" applyBorder="1" applyAlignment="1" applyProtection="1">
      <alignment vertical="center"/>
    </xf>
    <xf numFmtId="0" fontId="20" fillId="0" borderId="0" xfId="0" applyFont="1" applyAlignment="1" applyProtection="1">
      <alignment vertical="center" wrapText="1"/>
    </xf>
    <xf numFmtId="0" fontId="39" fillId="0" borderId="0" xfId="0" applyFont="1" applyFill="1" applyBorder="1" applyAlignment="1" applyProtection="1"/>
    <xf numFmtId="0" fontId="39" fillId="0" borderId="0" xfId="0" applyFont="1" applyFill="1" applyBorder="1" applyAlignment="1" applyProtection="1">
      <alignment horizontal="left"/>
    </xf>
    <xf numFmtId="0" fontId="20" fillId="0" borderId="0" xfId="0" applyFont="1" applyBorder="1" applyAlignment="1" applyProtection="1">
      <alignment horizontal="center" vertical="center"/>
    </xf>
    <xf numFmtId="0" fontId="0" fillId="0" borderId="0" xfId="0" applyFill="1" applyBorder="1" applyProtection="1"/>
    <xf numFmtId="165" fontId="23" fillId="0" borderId="14" xfId="0" applyNumberFormat="1" applyFont="1" applyFill="1" applyBorder="1" applyAlignment="1" applyProtection="1">
      <alignment horizontal="center" vertical="center"/>
      <protection locked="0"/>
    </xf>
    <xf numFmtId="175" fontId="23" fillId="0" borderId="14" xfId="0" applyNumberFormat="1" applyFont="1" applyFill="1" applyBorder="1" applyAlignment="1" applyProtection="1">
      <alignment horizontal="center" vertical="center"/>
      <protection locked="0"/>
    </xf>
    <xf numFmtId="0" fontId="0" fillId="0" borderId="52"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49" xfId="0" applyBorder="1" applyAlignment="1" applyProtection="1">
      <alignment horizontal="center" vertical="center"/>
      <protection hidden="1"/>
    </xf>
    <xf numFmtId="0" fontId="100" fillId="0" borderId="0" xfId="0" applyFont="1"/>
    <xf numFmtId="0" fontId="102" fillId="0" borderId="0" xfId="0" applyFont="1" applyProtection="1">
      <protection hidden="1"/>
    </xf>
    <xf numFmtId="173" fontId="0" fillId="0" borderId="0" xfId="0" applyNumberFormat="1" applyFont="1" applyBorder="1" applyAlignment="1" applyProtection="1">
      <alignment horizontal="center"/>
      <protection hidden="1"/>
    </xf>
    <xf numFmtId="0" fontId="38" fillId="0" borderId="0" xfId="0" applyFont="1" applyAlignment="1" applyProtection="1">
      <alignment horizontal="left" vertical="center"/>
      <protection hidden="1"/>
    </xf>
    <xf numFmtId="0" fontId="20" fillId="0" borderId="0" xfId="0" applyFont="1" applyAlignment="1" applyProtection="1">
      <alignment horizontal="center"/>
      <protection hidden="1"/>
    </xf>
    <xf numFmtId="0" fontId="0" fillId="0" borderId="0" xfId="0" applyFont="1" applyAlignment="1" applyProtection="1">
      <alignment horizontal="center" vertical="center" wrapText="1"/>
      <protection hidden="1"/>
    </xf>
    <xf numFmtId="176" fontId="0" fillId="0" borderId="52" xfId="0" applyNumberFormat="1" applyBorder="1" applyAlignment="1" applyProtection="1">
      <alignment horizontal="center" vertical="center"/>
      <protection locked="0"/>
    </xf>
    <xf numFmtId="0" fontId="39" fillId="0" borderId="0" xfId="0" applyFont="1" applyFill="1" applyBorder="1" applyAlignment="1" applyProtection="1">
      <alignment horizontal="left"/>
      <protection hidden="1"/>
    </xf>
    <xf numFmtId="0" fontId="20" fillId="0" borderId="0" xfId="0" applyFont="1" applyAlignment="1" applyProtection="1">
      <alignment vertical="center" wrapText="1"/>
      <protection hidden="1"/>
    </xf>
    <xf numFmtId="0" fontId="20" fillId="0" borderId="22" xfId="0" applyFont="1" applyBorder="1" applyAlignment="1" applyProtection="1">
      <alignment horizontal="center"/>
      <protection hidden="1"/>
    </xf>
    <xf numFmtId="165" fontId="0" fillId="0" borderId="49" xfId="0" applyNumberFormat="1" applyBorder="1" applyAlignment="1" applyProtection="1">
      <alignment horizontal="center"/>
      <protection hidden="1"/>
    </xf>
    <xf numFmtId="0" fontId="20" fillId="0" borderId="22" xfId="0" applyFont="1" applyBorder="1" applyAlignment="1" applyProtection="1">
      <alignment horizontal="center" vertical="center"/>
      <protection hidden="1"/>
    </xf>
    <xf numFmtId="174" fontId="23" fillId="0" borderId="53" xfId="0" applyNumberFormat="1" applyFont="1" applyFill="1" applyBorder="1" applyAlignment="1" applyProtection="1">
      <alignment horizontal="center" vertical="center"/>
      <protection hidden="1"/>
    </xf>
    <xf numFmtId="165" fontId="23" fillId="0" borderId="10" xfId="0" applyNumberFormat="1" applyFont="1" applyFill="1" applyBorder="1" applyAlignment="1" applyProtection="1">
      <alignment horizontal="center" vertical="center"/>
      <protection hidden="1"/>
    </xf>
    <xf numFmtId="165" fontId="23" fillId="0" borderId="49" xfId="0" applyNumberFormat="1" applyFont="1" applyFill="1" applyBorder="1" applyAlignment="1" applyProtection="1">
      <alignment horizontal="center" vertical="center"/>
      <protection hidden="1"/>
    </xf>
    <xf numFmtId="0" fontId="41" fillId="0" borderId="22" xfId="0" applyFont="1" applyBorder="1" applyAlignment="1" applyProtection="1">
      <alignment horizontal="center" vertical="center"/>
      <protection hidden="1"/>
    </xf>
    <xf numFmtId="0" fontId="41" fillId="0" borderId="0" xfId="0" applyFont="1" applyBorder="1" applyAlignment="1" applyProtection="1">
      <alignment horizontal="center" vertical="center"/>
      <protection hidden="1"/>
    </xf>
    <xf numFmtId="165" fontId="0" fillId="0" borderId="49" xfId="0" applyNumberFormat="1" applyBorder="1" applyAlignment="1" applyProtection="1">
      <alignment horizontal="center" vertical="center"/>
      <protection hidden="1"/>
    </xf>
    <xf numFmtId="0" fontId="45" fillId="0" borderId="0" xfId="0" applyFont="1" applyBorder="1" applyAlignment="1" applyProtection="1">
      <alignment horizontal="center" vertical="center"/>
      <protection hidden="1"/>
    </xf>
    <xf numFmtId="0" fontId="45" fillId="0" borderId="22" xfId="0" applyFont="1" applyBorder="1" applyAlignment="1" applyProtection="1">
      <alignment horizontal="center" vertical="center"/>
      <protection hidden="1"/>
    </xf>
    <xf numFmtId="2" fontId="0" fillId="0" borderId="49" xfId="0" applyNumberFormat="1" applyBorder="1" applyAlignment="1" applyProtection="1">
      <alignment horizontal="center" vertical="center"/>
      <protection hidden="1"/>
    </xf>
    <xf numFmtId="0" fontId="20" fillId="0" borderId="0" xfId="0" applyFont="1" applyBorder="1" applyAlignment="1" applyProtection="1">
      <alignment horizontal="center"/>
      <protection hidden="1"/>
    </xf>
    <xf numFmtId="0" fontId="22" fillId="0" borderId="22" xfId="0" applyFont="1" applyBorder="1" applyAlignment="1" applyProtection="1">
      <alignment horizontal="center" vertical="center"/>
      <protection hidden="1"/>
    </xf>
    <xf numFmtId="176" fontId="0" fillId="0" borderId="49" xfId="0" applyNumberFormat="1" applyBorder="1" applyAlignment="1" applyProtection="1">
      <alignment horizontal="center" vertical="center"/>
      <protection hidden="1"/>
    </xf>
    <xf numFmtId="176" fontId="0" fillId="0" borderId="28" xfId="0" applyNumberFormat="1" applyBorder="1" applyAlignment="1" applyProtection="1">
      <alignment horizontal="center" vertical="center"/>
      <protection hidden="1"/>
    </xf>
    <xf numFmtId="165" fontId="0" fillId="0" borderId="0" xfId="0" applyNumberFormat="1" applyAlignment="1" applyProtection="1">
      <alignment horizontal="center" vertical="center"/>
      <protection hidden="1"/>
    </xf>
    <xf numFmtId="0" fontId="25" fillId="0" borderId="0" xfId="0" applyFont="1" applyBorder="1" applyProtection="1">
      <protection hidden="1"/>
    </xf>
    <xf numFmtId="0" fontId="25" fillId="0" borderId="0" xfId="0" applyFont="1" applyBorder="1" applyAlignment="1" applyProtection="1">
      <alignment horizontal="center"/>
      <protection hidden="1"/>
    </xf>
    <xf numFmtId="1" fontId="25" fillId="0" borderId="0" xfId="0" applyNumberFormat="1" applyFont="1" applyBorder="1" applyAlignment="1" applyProtection="1">
      <alignment horizontal="center"/>
      <protection hidden="1"/>
    </xf>
    <xf numFmtId="0" fontId="43" fillId="0" borderId="0" xfId="0" applyFont="1" applyProtection="1">
      <protection hidden="1"/>
    </xf>
    <xf numFmtId="0" fontId="54" fillId="0" borderId="0" xfId="0" applyFont="1" applyFill="1" applyBorder="1" applyAlignment="1" applyProtection="1">
      <alignment horizontal="center" vertical="center" wrapText="1"/>
      <protection hidden="1"/>
    </xf>
    <xf numFmtId="0" fontId="0" fillId="0" borderId="49" xfId="0" applyBorder="1" applyAlignment="1" applyProtection="1">
      <alignment horizontal="center"/>
      <protection hidden="1"/>
    </xf>
    <xf numFmtId="0" fontId="0" fillId="0" borderId="49" xfId="0" applyBorder="1" applyProtection="1">
      <protection hidden="1"/>
    </xf>
    <xf numFmtId="0" fontId="0" fillId="0" borderId="49" xfId="0" applyBorder="1" applyAlignment="1" applyProtection="1">
      <alignment horizontal="center" vertical="center"/>
      <protection hidden="1"/>
    </xf>
    <xf numFmtId="0" fontId="0" fillId="0" borderId="0" xfId="0" applyBorder="1" applyAlignment="1" applyProtection="1">
      <alignment vertical="center" wrapText="1"/>
      <protection hidden="1"/>
    </xf>
    <xf numFmtId="0" fontId="20" fillId="0" borderId="0" xfId="0" applyFont="1" applyFill="1" applyBorder="1" applyAlignment="1" applyProtection="1">
      <alignment horizontal="center"/>
      <protection hidden="1"/>
    </xf>
    <xf numFmtId="0" fontId="20" fillId="0" borderId="22" xfId="0" applyFont="1" applyFill="1" applyBorder="1" applyAlignment="1" applyProtection="1">
      <alignment horizontal="center" vertical="center"/>
      <protection hidden="1"/>
    </xf>
    <xf numFmtId="0" fontId="0" fillId="0" borderId="49" xfId="0" applyBorder="1" applyAlignment="1" applyProtection="1">
      <alignment horizontal="left" vertical="center"/>
      <protection hidden="1"/>
    </xf>
    <xf numFmtId="0" fontId="0" fillId="0" borderId="49" xfId="0" applyBorder="1" applyAlignment="1" applyProtection="1">
      <alignment horizontal="left"/>
      <protection hidden="1"/>
    </xf>
    <xf numFmtId="0" fontId="0" fillId="0" borderId="49" xfId="0" applyBorder="1" applyAlignment="1" applyProtection="1">
      <alignment horizontal="left" vertical="center" wrapText="1"/>
      <protection hidden="1"/>
    </xf>
    <xf numFmtId="0" fontId="0" fillId="0" borderId="10" xfId="0" applyBorder="1" applyAlignment="1" applyProtection="1">
      <alignment horizontal="center" vertical="center"/>
      <protection hidden="1"/>
    </xf>
    <xf numFmtId="0" fontId="0" fillId="0" borderId="52" xfId="0" applyBorder="1" applyAlignment="1">
      <alignment horizontal="center" vertical="center"/>
    </xf>
    <xf numFmtId="172" fontId="0" fillId="0" borderId="53" xfId="0" applyNumberFormat="1" applyFill="1" applyBorder="1" applyAlignment="1" applyProtection="1">
      <alignment horizontal="center"/>
      <protection hidden="1"/>
    </xf>
    <xf numFmtId="175" fontId="23" fillId="0" borderId="10" xfId="0" applyNumberFormat="1" applyFont="1" applyFill="1" applyBorder="1" applyAlignment="1" applyProtection="1">
      <alignment horizontal="center" vertical="center"/>
      <protection hidden="1"/>
    </xf>
    <xf numFmtId="1" fontId="0" fillId="0" borderId="49" xfId="0" applyNumberFormat="1" applyFont="1" applyFill="1" applyBorder="1" applyAlignment="1" applyProtection="1">
      <alignment horizontal="center" vertical="center"/>
      <protection hidden="1"/>
    </xf>
    <xf numFmtId="0" fontId="0" fillId="0" borderId="0" xfId="0" applyAlignment="1" applyProtection="1">
      <protection hidden="1"/>
    </xf>
    <xf numFmtId="0" fontId="0" fillId="0" borderId="49" xfId="0" applyBorder="1"/>
    <xf numFmtId="179" fontId="0" fillId="0" borderId="49" xfId="0" applyNumberFormat="1" applyBorder="1" applyAlignment="1" applyProtection="1">
      <alignment horizontal="center" vertical="center"/>
      <protection hidden="1"/>
    </xf>
    <xf numFmtId="178" fontId="0" fillId="0" borderId="49" xfId="0" applyNumberFormat="1" applyBorder="1" applyAlignment="1" applyProtection="1">
      <alignment horizontal="center" vertical="center"/>
      <protection hidden="1"/>
    </xf>
    <xf numFmtId="172" fontId="0" fillId="0" borderId="49" xfId="0" applyNumberFormat="1" applyFill="1" applyBorder="1" applyAlignment="1" applyProtection="1">
      <alignment horizontal="center" vertical="center"/>
      <protection hidden="1"/>
    </xf>
    <xf numFmtId="180" fontId="0" fillId="0" borderId="49" xfId="0" applyNumberFormat="1" applyBorder="1" applyAlignment="1" applyProtection="1">
      <alignment horizontal="center" vertical="center"/>
      <protection hidden="1"/>
    </xf>
    <xf numFmtId="0" fontId="22" fillId="0" borderId="51" xfId="0" applyFont="1" applyFill="1" applyBorder="1" applyAlignment="1" applyProtection="1">
      <alignment horizontal="center" vertical="center"/>
      <protection hidden="1"/>
    </xf>
    <xf numFmtId="173" fontId="0" fillId="0" borderId="0" xfId="0" applyNumberFormat="1" applyFont="1" applyBorder="1" applyAlignment="1" applyProtection="1">
      <alignment horizontal="center"/>
      <protection locked="0"/>
    </xf>
    <xf numFmtId="0" fontId="105" fillId="0" borderId="0" xfId="0" applyFont="1"/>
    <xf numFmtId="172" fontId="0" fillId="0" borderId="25" xfId="0" applyNumberFormat="1" applyBorder="1"/>
    <xf numFmtId="180" fontId="0" fillId="0" borderId="24" xfId="0" applyNumberFormat="1" applyBorder="1"/>
    <xf numFmtId="172" fontId="0" fillId="0" borderId="23" xfId="0" applyNumberFormat="1" applyBorder="1"/>
    <xf numFmtId="180" fontId="0" fillId="0" borderId="22" xfId="0" applyNumberFormat="1" applyBorder="1"/>
    <xf numFmtId="172" fontId="0" fillId="0" borderId="11" xfId="0" applyNumberFormat="1" applyBorder="1"/>
    <xf numFmtId="180" fontId="0" fillId="0" borderId="15" xfId="0" applyNumberFormat="1" applyBorder="1"/>
    <xf numFmtId="172" fontId="0" fillId="0" borderId="24" xfId="0" applyNumberFormat="1" applyBorder="1"/>
    <xf numFmtId="172" fontId="0" fillId="0" borderId="22" xfId="0" applyNumberFormat="1" applyBorder="1"/>
    <xf numFmtId="0" fontId="0" fillId="0" borderId="23" xfId="0" applyBorder="1" applyAlignment="1" applyProtection="1">
      <protection hidden="1"/>
    </xf>
    <xf numFmtId="172" fontId="0" fillId="0" borderId="22" xfId="0" applyNumberFormat="1" applyBorder="1" applyAlignment="1" applyProtection="1">
      <protection hidden="1"/>
    </xf>
    <xf numFmtId="0" fontId="0" fillId="0" borderId="11" xfId="0" applyBorder="1" applyAlignment="1" applyProtection="1">
      <alignment vertical="center" wrapText="1"/>
      <protection hidden="1"/>
    </xf>
    <xf numFmtId="172" fontId="0" fillId="0" borderId="15" xfId="0" applyNumberFormat="1" applyBorder="1" applyAlignment="1" applyProtection="1">
      <alignment vertical="center" wrapText="1"/>
      <protection hidden="1"/>
    </xf>
    <xf numFmtId="0" fontId="0" fillId="0" borderId="49" xfId="0" applyBorder="1" applyAlignment="1">
      <alignment horizontal="center" vertical="center"/>
    </xf>
    <xf numFmtId="0" fontId="0" fillId="24" borderId="49" xfId="0" applyFill="1" applyBorder="1" applyAlignment="1" applyProtection="1">
      <alignment horizontal="center" vertical="center"/>
      <protection hidden="1"/>
    </xf>
    <xf numFmtId="0" fontId="0" fillId="24" borderId="49" xfId="0" applyFill="1" applyBorder="1" applyAlignment="1">
      <alignment horizontal="center" vertical="center"/>
    </xf>
    <xf numFmtId="0" fontId="0" fillId="0" borderId="11"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104" fillId="0" borderId="23" xfId="0" applyFont="1" applyFill="1" applyBorder="1" applyAlignment="1" applyProtection="1">
      <alignment horizontal="center" vertical="center"/>
      <protection hidden="1"/>
    </xf>
    <xf numFmtId="0" fontId="0" fillId="27" borderId="49" xfId="0" applyFill="1" applyBorder="1" applyAlignment="1" applyProtection="1">
      <alignment horizontal="center" vertical="center"/>
      <protection hidden="1"/>
    </xf>
    <xf numFmtId="0" fontId="0" fillId="0" borderId="10" xfId="0" applyBorder="1" applyAlignment="1" applyProtection="1">
      <alignment horizontal="center"/>
      <protection hidden="1"/>
    </xf>
    <xf numFmtId="0" fontId="0" fillId="0" borderId="23" xfId="0" applyBorder="1" applyAlignment="1">
      <alignment horizontal="center" vertical="center"/>
    </xf>
    <xf numFmtId="0" fontId="0" fillId="0" borderId="25" xfId="0" applyBorder="1" applyAlignment="1" applyProtection="1">
      <protection hidden="1"/>
    </xf>
    <xf numFmtId="0" fontId="25" fillId="0" borderId="0" xfId="0" applyFont="1" applyProtection="1">
      <protection hidden="1"/>
    </xf>
    <xf numFmtId="166" fontId="0" fillId="0" borderId="49" xfId="0" applyNumberFormat="1" applyBorder="1" applyAlignment="1" applyProtection="1">
      <alignment horizontal="center" vertical="center"/>
      <protection hidden="1"/>
    </xf>
    <xf numFmtId="0" fontId="20" fillId="0" borderId="0" xfId="0" applyFont="1"/>
    <xf numFmtId="177" fontId="0" fillId="0" borderId="52" xfId="0" applyNumberFormat="1" applyBorder="1" applyAlignment="1" applyProtection="1">
      <alignment horizontal="center" vertical="center"/>
      <protection locked="0"/>
    </xf>
    <xf numFmtId="181" fontId="0" fillId="0" borderId="49" xfId="0" applyNumberFormat="1" applyBorder="1" applyAlignment="1" applyProtection="1">
      <alignment horizontal="center" vertical="center"/>
      <protection hidden="1"/>
    </xf>
    <xf numFmtId="182" fontId="0" fillId="0" borderId="49" xfId="0" applyNumberFormat="1" applyFill="1" applyBorder="1" applyAlignment="1" applyProtection="1">
      <alignment horizontal="center" vertical="center"/>
      <protection hidden="1"/>
    </xf>
    <xf numFmtId="183" fontId="0" fillId="0" borderId="49" xfId="0" applyNumberFormat="1" applyBorder="1" applyAlignment="1" applyProtection="1">
      <alignment horizontal="center" vertical="center"/>
      <protection hidden="1"/>
    </xf>
    <xf numFmtId="184" fontId="0" fillId="0" borderId="49" xfId="0" applyNumberFormat="1" applyBorder="1" applyAlignment="1" applyProtection="1">
      <alignment horizontal="center" vertical="center"/>
      <protection hidden="1"/>
    </xf>
    <xf numFmtId="0" fontId="20" fillId="0" borderId="0" xfId="0" applyFont="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52" fillId="0" borderId="56" xfId="0" applyFont="1" applyFill="1" applyBorder="1" applyAlignment="1" applyProtection="1">
      <alignment horizontal="center" vertical="center"/>
      <protection hidden="1"/>
    </xf>
    <xf numFmtId="170" fontId="77" fillId="0" borderId="41" xfId="0" applyNumberFormat="1" applyFont="1" applyFill="1" applyBorder="1" applyAlignment="1" applyProtection="1">
      <alignment horizontal="center" vertical="center"/>
      <protection hidden="1"/>
    </xf>
    <xf numFmtId="169" fontId="75" fillId="0" borderId="41" xfId="0" applyNumberFormat="1" applyFont="1" applyFill="1" applyBorder="1" applyAlignment="1" applyProtection="1">
      <alignment horizontal="center" vertical="center"/>
      <protection hidden="1"/>
    </xf>
    <xf numFmtId="0" fontId="44" fillId="0" borderId="49" xfId="0" applyFont="1" applyBorder="1" applyAlignment="1" applyProtection="1">
      <alignment horizontal="center" vertical="center" wrapText="1"/>
      <protection hidden="1"/>
    </xf>
    <xf numFmtId="180" fontId="0" fillId="0" borderId="0" xfId="0" applyNumberFormat="1" applyBorder="1" applyAlignment="1" applyProtection="1">
      <alignment horizontal="center" vertical="center"/>
      <protection hidden="1"/>
    </xf>
    <xf numFmtId="0" fontId="0" fillId="0" borderId="0" xfId="0" applyFont="1" applyAlignment="1" applyProtection="1">
      <alignment horizontal="center" vertical="center"/>
      <protection hidden="1"/>
    </xf>
    <xf numFmtId="0" fontId="20" fillId="28" borderId="0" xfId="0" applyFont="1" applyFill="1" applyAlignment="1" applyProtection="1">
      <alignment horizontal="center" vertical="center"/>
      <protection hidden="1"/>
    </xf>
    <xf numFmtId="185" fontId="0" fillId="0" borderId="52" xfId="0" applyNumberFormat="1" applyFill="1" applyBorder="1" applyAlignment="1" applyProtection="1">
      <alignment horizontal="center" vertical="center"/>
      <protection locked="0"/>
    </xf>
    <xf numFmtId="181" fontId="0" fillId="0" borderId="52" xfId="0" applyNumberFormat="1" applyBorder="1" applyAlignment="1" applyProtection="1">
      <alignment horizontal="center" vertical="center"/>
      <protection locked="0"/>
    </xf>
    <xf numFmtId="186" fontId="0" fillId="0" borderId="52" xfId="0" applyNumberFormat="1" applyFill="1" applyBorder="1" applyAlignment="1" applyProtection="1">
      <alignment horizontal="center" vertical="center"/>
      <protection locked="0"/>
    </xf>
    <xf numFmtId="172" fontId="0" fillId="0" borderId="49" xfId="0" applyNumberFormat="1" applyFont="1" applyBorder="1" applyAlignment="1" applyProtection="1">
      <alignment horizontal="center" vertical="center"/>
      <protection hidden="1"/>
    </xf>
    <xf numFmtId="187" fontId="0" fillId="0" borderId="49" xfId="0" applyNumberFormat="1" applyFont="1" applyFill="1" applyBorder="1" applyAlignment="1" applyProtection="1">
      <alignment horizontal="center" vertical="center"/>
      <protection hidden="1"/>
    </xf>
    <xf numFmtId="0" fontId="0" fillId="0" borderId="52" xfId="0" applyBorder="1" applyAlignment="1" applyProtection="1">
      <alignment horizontal="center"/>
      <protection locked="0"/>
    </xf>
    <xf numFmtId="0" fontId="20" fillId="0" borderId="40" xfId="0" applyFont="1" applyFill="1" applyBorder="1" applyAlignment="1" applyProtection="1">
      <alignment horizontal="center" vertical="center"/>
      <protection hidden="1"/>
    </xf>
    <xf numFmtId="0" fontId="20" fillId="0" borderId="0" xfId="0" applyFont="1" applyFill="1" applyBorder="1" applyAlignment="1" applyProtection="1">
      <alignment horizontal="center" vertical="center"/>
      <protection hidden="1"/>
    </xf>
    <xf numFmtId="172" fontId="0" fillId="0" borderId="0" xfId="0" applyNumberFormat="1" applyFont="1" applyBorder="1" applyAlignment="1" applyProtection="1">
      <alignment horizontal="center" vertical="center"/>
      <protection hidden="1"/>
    </xf>
    <xf numFmtId="172" fontId="0" fillId="0" borderId="52" xfId="0" applyNumberFormat="1" applyFill="1" applyBorder="1" applyAlignment="1" applyProtection="1">
      <alignment horizontal="center"/>
      <protection locked="0"/>
    </xf>
    <xf numFmtId="0" fontId="52" fillId="0" borderId="49" xfId="0" applyFont="1" applyFill="1" applyBorder="1" applyAlignment="1" applyProtection="1">
      <alignment horizontal="center" vertical="center"/>
      <protection hidden="1"/>
    </xf>
    <xf numFmtId="186" fontId="0" fillId="0" borderId="0" xfId="0" applyNumberFormat="1" applyFill="1" applyBorder="1" applyAlignment="1" applyProtection="1">
      <alignment horizontal="center" vertical="center"/>
      <protection hidden="1"/>
    </xf>
    <xf numFmtId="0" fontId="20" fillId="0" borderId="0" xfId="0" applyFont="1" applyProtection="1">
      <protection hidden="1"/>
    </xf>
    <xf numFmtId="0" fontId="0" fillId="0" borderId="0" xfId="0" quotePrefix="1" applyProtection="1">
      <protection hidden="1"/>
    </xf>
    <xf numFmtId="188" fontId="0" fillId="0" borderId="49" xfId="0" applyNumberFormat="1" applyBorder="1" applyAlignment="1" applyProtection="1">
      <alignment horizontal="center" vertical="center"/>
      <protection hidden="1"/>
    </xf>
    <xf numFmtId="0" fontId="0" fillId="0" borderId="51" xfId="0" applyFill="1" applyBorder="1" applyAlignment="1" applyProtection="1">
      <alignment horizontal="center" vertical="center"/>
      <protection locked="0"/>
    </xf>
    <xf numFmtId="0" fontId="20" fillId="0" borderId="0" xfId="0" applyFont="1" applyAlignment="1">
      <alignment horizontal="center"/>
    </xf>
    <xf numFmtId="0" fontId="29" fillId="0" borderId="0" xfId="45" applyAlignment="1" applyProtection="1">
      <alignment horizontal="center"/>
      <protection locked="0"/>
    </xf>
    <xf numFmtId="0" fontId="0" fillId="0" borderId="0" xfId="0" applyAlignment="1" applyProtection="1">
      <alignment horizontal="center"/>
      <protection locked="0"/>
    </xf>
    <xf numFmtId="0" fontId="29" fillId="0" borderId="0" xfId="45" applyAlignment="1" applyProtection="1">
      <alignment horizontal="center"/>
      <protection hidden="1"/>
    </xf>
    <xf numFmtId="0" fontId="0" fillId="0" borderId="0" xfId="0" applyAlignment="1" applyProtection="1">
      <alignment horizontal="center"/>
      <protection hidden="1"/>
    </xf>
    <xf numFmtId="0" fontId="0" fillId="0" borderId="0" xfId="0" applyAlignment="1" applyProtection="1">
      <alignment horizontal="left" vertical="center" wrapText="1"/>
      <protection hidden="1"/>
    </xf>
    <xf numFmtId="0" fontId="0" fillId="0" borderId="42" xfId="0" applyBorder="1" applyAlignment="1" applyProtection="1">
      <alignment horizontal="center" vertical="center" wrapText="1"/>
      <protection locked="0"/>
    </xf>
    <xf numFmtId="0" fontId="0" fillId="0" borderId="43"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173" fontId="0" fillId="0" borderId="49" xfId="0" applyNumberFormat="1" applyFont="1" applyBorder="1" applyAlignment="1" applyProtection="1">
      <alignment horizontal="center"/>
      <protection hidden="1"/>
    </xf>
    <xf numFmtId="0" fontId="0" fillId="0" borderId="42" xfId="0" applyBorder="1" applyAlignment="1" applyProtection="1">
      <alignment horizontal="center" vertical="center"/>
      <protection locked="0"/>
    </xf>
    <xf numFmtId="0" fontId="0" fillId="0" borderId="44" xfId="0" applyBorder="1" applyAlignment="1" applyProtection="1">
      <alignment horizontal="center" vertical="center"/>
      <protection locked="0"/>
    </xf>
    <xf numFmtId="0" fontId="82" fillId="0" borderId="30" xfId="0" applyFont="1" applyBorder="1" applyAlignment="1" applyProtection="1">
      <alignment horizontal="center" vertical="center" wrapText="1"/>
      <protection hidden="1"/>
    </xf>
    <xf numFmtId="0" fontId="82" fillId="0" borderId="10" xfId="0" applyFont="1" applyBorder="1" applyAlignment="1" applyProtection="1">
      <alignment horizontal="center" vertical="center" wrapText="1"/>
      <protection hidden="1"/>
    </xf>
    <xf numFmtId="0" fontId="20" fillId="0" borderId="26" xfId="0" applyFont="1" applyBorder="1" applyAlignment="1" applyProtection="1">
      <alignment horizontal="center"/>
      <protection hidden="1"/>
    </xf>
    <xf numFmtId="0" fontId="20" fillId="0" borderId="29" xfId="0" applyFont="1" applyBorder="1" applyAlignment="1" applyProtection="1">
      <alignment horizontal="center"/>
      <protection hidden="1"/>
    </xf>
    <xf numFmtId="0" fontId="52" fillId="0" borderId="11" xfId="0" applyFont="1" applyBorder="1" applyAlignment="1" applyProtection="1">
      <alignment horizontal="center" vertical="center"/>
      <protection hidden="1"/>
    </xf>
    <xf numFmtId="0" fontId="52" fillId="0" borderId="12" xfId="0" applyFont="1" applyBorder="1" applyAlignment="1" applyProtection="1">
      <alignment horizontal="center" vertical="center"/>
      <protection hidden="1"/>
    </xf>
    <xf numFmtId="0" fontId="52" fillId="0" borderId="15" xfId="0" applyFont="1" applyBorder="1" applyAlignment="1" applyProtection="1">
      <alignment horizontal="center" vertical="center"/>
      <protection hidden="1"/>
    </xf>
    <xf numFmtId="0" fontId="74" fillId="0" borderId="0" xfId="0" applyFont="1" applyFill="1" applyBorder="1" applyAlignment="1" applyProtection="1">
      <alignment horizontal="left" vertical="center"/>
      <protection hidden="1"/>
    </xf>
    <xf numFmtId="0" fontId="54" fillId="0" borderId="28" xfId="0" applyFont="1" applyBorder="1" applyAlignment="1" applyProtection="1">
      <alignment horizontal="center" vertical="center" wrapText="1"/>
      <protection hidden="1"/>
    </xf>
    <xf numFmtId="0" fontId="56" fillId="0" borderId="42" xfId="0" applyFont="1" applyFill="1" applyBorder="1" applyAlignment="1" applyProtection="1">
      <alignment horizontal="center" vertical="center"/>
      <protection locked="0" hidden="1"/>
    </xf>
    <xf numFmtId="0" fontId="56" fillId="0" borderId="44" xfId="0" applyFont="1" applyFill="1" applyBorder="1" applyAlignment="1" applyProtection="1">
      <alignment horizontal="center" vertical="center"/>
      <protection locked="0" hidden="1"/>
    </xf>
    <xf numFmtId="0" fontId="52" fillId="0" borderId="25" xfId="0" applyFont="1" applyBorder="1" applyAlignment="1" applyProtection="1">
      <alignment horizontal="center" vertical="center"/>
      <protection hidden="1"/>
    </xf>
    <xf numFmtId="0" fontId="52" fillId="0" borderId="27" xfId="0" applyFont="1" applyBorder="1" applyAlignment="1" applyProtection="1">
      <alignment horizontal="center" vertical="center"/>
      <protection hidden="1"/>
    </xf>
    <xf numFmtId="0" fontId="52" fillId="0" borderId="24" xfId="0" applyFont="1" applyBorder="1" applyAlignment="1" applyProtection="1">
      <alignment horizontal="center" vertical="center"/>
      <protection hidden="1"/>
    </xf>
    <xf numFmtId="0" fontId="66" fillId="0" borderId="0" xfId="0" applyFont="1" applyBorder="1" applyAlignment="1" applyProtection="1">
      <alignment horizontal="center" vertical="center"/>
      <protection hidden="1"/>
    </xf>
    <xf numFmtId="0" fontId="52" fillId="0" borderId="25" xfId="0" applyFont="1" applyBorder="1" applyAlignment="1" applyProtection="1">
      <alignment horizontal="center" vertical="center" wrapText="1"/>
      <protection hidden="1"/>
    </xf>
    <xf numFmtId="0" fontId="52" fillId="0" borderId="27" xfId="0" applyFont="1" applyBorder="1" applyAlignment="1" applyProtection="1">
      <alignment horizontal="center" vertical="center" wrapText="1"/>
      <protection hidden="1"/>
    </xf>
    <xf numFmtId="0" fontId="52" fillId="0" borderId="24" xfId="0" applyFont="1" applyBorder="1" applyAlignment="1" applyProtection="1">
      <alignment horizontal="center" vertical="center" wrapText="1"/>
      <protection hidden="1"/>
    </xf>
    <xf numFmtId="0" fontId="52" fillId="0" borderId="23" xfId="0" applyFont="1" applyBorder="1" applyAlignment="1" applyProtection="1">
      <alignment horizontal="center" vertical="center" wrapText="1"/>
      <protection hidden="1"/>
    </xf>
    <xf numFmtId="0" fontId="52" fillId="0" borderId="0" xfId="0" applyFont="1" applyBorder="1" applyAlignment="1" applyProtection="1">
      <alignment horizontal="center" vertical="center" wrapText="1"/>
      <protection hidden="1"/>
    </xf>
    <xf numFmtId="0" fontId="52" fillId="0" borderId="22" xfId="0" applyFont="1" applyBorder="1" applyAlignment="1" applyProtection="1">
      <alignment horizontal="center" vertical="center" wrapText="1"/>
      <protection hidden="1"/>
    </xf>
    <xf numFmtId="0" fontId="52" fillId="0" borderId="11" xfId="0" applyFont="1" applyBorder="1" applyAlignment="1" applyProtection="1">
      <alignment horizontal="center" vertical="center" wrapText="1"/>
      <protection hidden="1"/>
    </xf>
    <xf numFmtId="0" fontId="52" fillId="0" borderId="12" xfId="0" applyFont="1" applyBorder="1" applyAlignment="1" applyProtection="1">
      <alignment horizontal="center" vertical="center" wrapText="1"/>
      <protection hidden="1"/>
    </xf>
    <xf numFmtId="0" fontId="52" fillId="0" borderId="15" xfId="0" applyFont="1" applyBorder="1" applyAlignment="1" applyProtection="1">
      <alignment horizontal="center" vertical="center" wrapText="1"/>
      <protection hidden="1"/>
    </xf>
    <xf numFmtId="0" fontId="69" fillId="0" borderId="0" xfId="0" applyFont="1" applyAlignment="1" applyProtection="1">
      <alignment horizontal="left" vertical="center"/>
      <protection hidden="1"/>
    </xf>
    <xf numFmtId="0" fontId="57" fillId="25" borderId="0" xfId="0" applyFont="1" applyFill="1" applyBorder="1" applyAlignment="1" applyProtection="1">
      <alignment horizontal="center" vertical="center" wrapText="1"/>
      <protection hidden="1"/>
    </xf>
    <xf numFmtId="0" fontId="69" fillId="0" borderId="40" xfId="0" applyFont="1" applyBorder="1" applyAlignment="1" applyProtection="1">
      <alignment horizontal="left" vertical="center"/>
      <protection hidden="1"/>
    </xf>
    <xf numFmtId="0" fontId="0" fillId="0" borderId="42" xfId="0" applyBorder="1" applyAlignment="1" applyProtection="1">
      <alignment horizontal="center"/>
      <protection locked="0" hidden="1"/>
    </xf>
    <xf numFmtId="0" fontId="0" fillId="0" borderId="43" xfId="0" applyBorder="1" applyAlignment="1" applyProtection="1">
      <alignment horizontal="center"/>
      <protection locked="0" hidden="1"/>
    </xf>
    <xf numFmtId="0" fontId="0" fillId="0" borderId="44" xfId="0" applyBorder="1" applyAlignment="1" applyProtection="1">
      <alignment horizontal="center"/>
      <protection locked="0" hidden="1"/>
    </xf>
    <xf numFmtId="0" fontId="69" fillId="0" borderId="0" xfId="0" applyFont="1" applyAlignment="1" applyProtection="1">
      <alignment horizontal="right" vertical="center"/>
      <protection hidden="1"/>
    </xf>
    <xf numFmtId="0" fontId="69" fillId="0" borderId="22" xfId="0" applyFont="1" applyBorder="1" applyAlignment="1" applyProtection="1">
      <alignment horizontal="right" vertical="center"/>
      <protection hidden="1"/>
    </xf>
    <xf numFmtId="0" fontId="30" fillId="0" borderId="28" xfId="0" applyFont="1" applyBorder="1" applyAlignment="1" applyProtection="1">
      <alignment horizontal="center" vertical="center" wrapText="1"/>
      <protection hidden="1"/>
    </xf>
    <xf numFmtId="0" fontId="52" fillId="0" borderId="0" xfId="0" applyFont="1" applyBorder="1" applyAlignment="1" applyProtection="1">
      <alignment horizontal="center" vertical="center"/>
      <protection hidden="1"/>
    </xf>
    <xf numFmtId="0" fontId="53" fillId="0" borderId="0" xfId="0" applyFont="1" applyBorder="1" applyAlignment="1" applyProtection="1">
      <alignment horizontal="left" vertical="center"/>
      <protection hidden="1"/>
    </xf>
    <xf numFmtId="0" fontId="53" fillId="0" borderId="0" xfId="0" applyFont="1" applyAlignment="1" applyProtection="1">
      <alignment horizontal="left" vertical="center"/>
      <protection hidden="1"/>
    </xf>
    <xf numFmtId="0" fontId="60" fillId="0" borderId="0" xfId="0" applyFont="1" applyBorder="1" applyAlignment="1" applyProtection="1">
      <alignment horizontal="right" vertical="center"/>
      <protection hidden="1"/>
    </xf>
    <xf numFmtId="0" fontId="52" fillId="0" borderId="23" xfId="0" applyFont="1" applyBorder="1" applyAlignment="1" applyProtection="1">
      <alignment horizontal="center" vertical="center"/>
      <protection hidden="1"/>
    </xf>
    <xf numFmtId="0" fontId="52" fillId="0" borderId="22" xfId="0" applyFont="1" applyBorder="1" applyAlignment="1" applyProtection="1">
      <alignment horizontal="center" vertical="center"/>
      <protection hidden="1"/>
    </xf>
    <xf numFmtId="0" fontId="53" fillId="0" borderId="40" xfId="0" applyFont="1" applyBorder="1" applyAlignment="1" applyProtection="1">
      <alignment horizontal="left" vertical="center"/>
      <protection hidden="1"/>
    </xf>
    <xf numFmtId="0" fontId="49" fillId="0" borderId="0" xfId="0" applyFont="1" applyBorder="1" applyAlignment="1" applyProtection="1">
      <alignment horizontal="center"/>
      <protection hidden="1"/>
    </xf>
    <xf numFmtId="0" fontId="50" fillId="0" borderId="31" xfId="0" applyFont="1" applyBorder="1" applyAlignment="1" applyProtection="1">
      <alignment horizontal="left"/>
      <protection hidden="1"/>
    </xf>
    <xf numFmtId="0" fontId="52" fillId="0" borderId="32" xfId="0" applyFont="1" applyFill="1" applyBorder="1" applyAlignment="1" applyProtection="1">
      <alignment horizontal="center" vertical="center" wrapText="1"/>
      <protection locked="0" hidden="1"/>
    </xf>
    <xf numFmtId="0" fontId="52" fillId="0" borderId="33" xfId="0" applyFont="1" applyFill="1" applyBorder="1" applyAlignment="1" applyProtection="1">
      <alignment horizontal="center" vertical="center" wrapText="1"/>
      <protection locked="0" hidden="1"/>
    </xf>
    <xf numFmtId="0" fontId="52" fillId="0" borderId="34" xfId="0" applyFont="1" applyFill="1" applyBorder="1" applyAlignment="1" applyProtection="1">
      <alignment horizontal="center" vertical="center" wrapText="1"/>
      <protection locked="0" hidden="1"/>
    </xf>
    <xf numFmtId="0" fontId="52" fillId="0" borderId="35" xfId="0" applyFont="1" applyFill="1" applyBorder="1" applyAlignment="1" applyProtection="1">
      <alignment horizontal="center" vertical="center" wrapText="1"/>
      <protection locked="0" hidden="1"/>
    </xf>
    <xf numFmtId="0" fontId="52" fillId="0" borderId="36" xfId="0" applyFont="1" applyFill="1" applyBorder="1" applyAlignment="1" applyProtection="1">
      <alignment horizontal="center" vertical="center" wrapText="1"/>
      <protection locked="0" hidden="1"/>
    </xf>
    <xf numFmtId="0" fontId="52" fillId="0" borderId="37" xfId="0" applyFont="1" applyFill="1" applyBorder="1" applyAlignment="1" applyProtection="1">
      <alignment horizontal="center" vertical="center" wrapText="1"/>
      <protection locked="0" hidden="1"/>
    </xf>
    <xf numFmtId="0" fontId="54" fillId="0" borderId="38" xfId="0" applyFont="1" applyFill="1" applyBorder="1" applyAlignment="1" applyProtection="1">
      <alignment horizontal="center" vertical="center" wrapText="1"/>
      <protection hidden="1"/>
    </xf>
    <xf numFmtId="0" fontId="54" fillId="0" borderId="33" xfId="0" applyFont="1" applyFill="1" applyBorder="1" applyAlignment="1" applyProtection="1">
      <alignment horizontal="center" vertical="center" wrapText="1"/>
      <protection hidden="1"/>
    </xf>
    <xf numFmtId="0" fontId="54" fillId="0" borderId="39" xfId="0" applyFont="1" applyFill="1" applyBorder="1" applyAlignment="1" applyProtection="1">
      <alignment horizontal="center" vertical="center" wrapText="1"/>
      <protection hidden="1"/>
    </xf>
    <xf numFmtId="0" fontId="54" fillId="0" borderId="23" xfId="0" applyFont="1" applyFill="1" applyBorder="1" applyAlignment="1" applyProtection="1">
      <alignment horizontal="center" vertical="center" wrapText="1"/>
      <protection hidden="1"/>
    </xf>
    <xf numFmtId="0" fontId="54" fillId="0" borderId="0" xfId="0" applyFont="1" applyFill="1" applyBorder="1" applyAlignment="1" applyProtection="1">
      <alignment horizontal="center" vertical="center" wrapText="1"/>
      <protection hidden="1"/>
    </xf>
    <xf numFmtId="0" fontId="54" fillId="0" borderId="22" xfId="0" applyFont="1" applyFill="1" applyBorder="1" applyAlignment="1" applyProtection="1">
      <alignment horizontal="center" vertical="center" wrapText="1"/>
      <protection hidden="1"/>
    </xf>
    <xf numFmtId="0" fontId="54" fillId="0" borderId="11" xfId="0" applyFont="1" applyFill="1" applyBorder="1" applyAlignment="1" applyProtection="1">
      <alignment horizontal="center" vertical="center" wrapText="1"/>
      <protection hidden="1"/>
    </xf>
    <xf numFmtId="0" fontId="54" fillId="0" borderId="12" xfId="0" applyFont="1" applyFill="1" applyBorder="1" applyAlignment="1" applyProtection="1">
      <alignment horizontal="center" vertical="center" wrapText="1"/>
      <protection hidden="1"/>
    </xf>
    <xf numFmtId="0" fontId="54" fillId="0" borderId="15" xfId="0" applyFont="1" applyFill="1" applyBorder="1" applyAlignment="1" applyProtection="1">
      <alignment horizontal="center" vertical="center" wrapText="1"/>
      <protection hidden="1"/>
    </xf>
    <xf numFmtId="0" fontId="106" fillId="0" borderId="0" xfId="0" applyFont="1" applyAlignment="1" applyProtection="1">
      <alignment horizontal="left" vertical="center" wrapText="1"/>
      <protection hidden="1"/>
    </xf>
    <xf numFmtId="0" fontId="33" fillId="0" borderId="28" xfId="0" applyFont="1" applyBorder="1" applyAlignment="1" applyProtection="1">
      <alignment horizontal="center" vertical="center"/>
      <protection locked="0"/>
    </xf>
    <xf numFmtId="0" fontId="33" fillId="0" borderId="0" xfId="0" applyFont="1" applyAlignment="1">
      <alignment horizontal="center" vertical="center"/>
    </xf>
    <xf numFmtId="0" fontId="52" fillId="0" borderId="28" xfId="0" applyFont="1" applyBorder="1" applyAlignment="1" applyProtection="1">
      <alignment horizontal="center" vertical="center"/>
      <protection hidden="1"/>
    </xf>
    <xf numFmtId="0" fontId="54" fillId="0" borderId="28" xfId="0" applyFont="1" applyBorder="1" applyAlignment="1" applyProtection="1">
      <alignment horizontal="center" vertical="center"/>
      <protection locked="0"/>
    </xf>
    <xf numFmtId="0" fontId="31" fillId="0" borderId="0" xfId="0" applyFont="1" applyAlignment="1">
      <alignment horizontal="center" vertical="center"/>
    </xf>
    <xf numFmtId="0" fontId="0" fillId="0" borderId="49" xfId="0" applyBorder="1" applyAlignment="1" applyProtection="1">
      <alignment horizontal="center"/>
      <protection hidden="1"/>
    </xf>
    <xf numFmtId="0" fontId="0" fillId="0" borderId="11" xfId="0" applyBorder="1" applyAlignment="1" applyProtection="1">
      <alignment horizontal="center"/>
      <protection hidden="1"/>
    </xf>
    <xf numFmtId="0" fontId="0" fillId="0" borderId="15" xfId="0" applyBorder="1" applyAlignment="1" applyProtection="1">
      <alignment horizontal="center"/>
      <protection hidden="1"/>
    </xf>
    <xf numFmtId="0" fontId="0" fillId="0" borderId="54" xfId="0" applyBorder="1" applyAlignment="1" applyProtection="1">
      <alignment horizontal="center" vertical="center"/>
      <protection hidden="1"/>
    </xf>
    <xf numFmtId="0" fontId="0" fillId="0" borderId="55" xfId="0" applyBorder="1" applyAlignment="1" applyProtection="1">
      <alignment horizontal="center" vertical="center"/>
      <protection hidden="1"/>
    </xf>
    <xf numFmtId="0" fontId="0" fillId="0" borderId="54" xfId="0" applyBorder="1" applyAlignment="1" applyProtection="1">
      <alignment horizontal="center"/>
      <protection hidden="1"/>
    </xf>
    <xf numFmtId="0" fontId="0" fillId="0" borderId="55" xfId="0" applyBorder="1" applyAlignment="1" applyProtection="1">
      <alignment horizontal="center"/>
      <protection hidden="1"/>
    </xf>
    <xf numFmtId="0" fontId="38" fillId="0" borderId="0" xfId="0" applyFont="1" applyAlignment="1" applyProtection="1">
      <alignment horizontal="left" vertical="center"/>
      <protection hidden="1"/>
    </xf>
    <xf numFmtId="0" fontId="103" fillId="0" borderId="0" xfId="0" applyFont="1" applyBorder="1" applyAlignment="1" applyProtection="1">
      <alignment horizontal="center" vertical="center" wrapText="1"/>
      <protection hidden="1"/>
    </xf>
    <xf numFmtId="0" fontId="49" fillId="0" borderId="0" xfId="0" applyFont="1" applyBorder="1" applyAlignment="1" applyProtection="1">
      <alignment horizontal="center"/>
    </xf>
    <xf numFmtId="0" fontId="38" fillId="0" borderId="0" xfId="0" applyFont="1" applyAlignment="1" applyProtection="1">
      <alignment horizontal="left" vertical="center"/>
    </xf>
    <xf numFmtId="0" fontId="39" fillId="0" borderId="0" xfId="0" applyFont="1" applyAlignment="1" applyProtection="1">
      <alignment horizontal="left" vertical="center"/>
    </xf>
    <xf numFmtId="0" fontId="24" fillId="0" borderId="0" xfId="0" applyFont="1" applyBorder="1" applyAlignment="1" applyProtection="1">
      <alignment horizontal="center"/>
    </xf>
    <xf numFmtId="0" fontId="24" fillId="0" borderId="0" xfId="0" applyFont="1" applyAlignment="1" applyProtection="1">
      <alignment horizontal="center"/>
    </xf>
    <xf numFmtId="174" fontId="23" fillId="0" borderId="26" xfId="0" applyNumberFormat="1" applyFont="1" applyFill="1" applyBorder="1" applyAlignment="1" applyProtection="1">
      <alignment horizontal="center" vertical="center"/>
    </xf>
    <xf numFmtId="174" fontId="23" fillId="0" borderId="50" xfId="0" applyNumberFormat="1" applyFont="1" applyFill="1" applyBorder="1" applyAlignment="1" applyProtection="1">
      <alignment horizontal="center" vertical="center"/>
    </xf>
    <xf numFmtId="175" fontId="23" fillId="0" borderId="26" xfId="0" applyNumberFormat="1" applyFont="1" applyFill="1" applyBorder="1" applyAlignment="1" applyProtection="1">
      <alignment horizontal="center" vertical="center"/>
    </xf>
    <xf numFmtId="175" fontId="23" fillId="0" borderId="50" xfId="0" applyNumberFormat="1" applyFont="1" applyFill="1" applyBorder="1" applyAlignment="1" applyProtection="1">
      <alignment horizontal="center" vertical="center"/>
    </xf>
    <xf numFmtId="0" fontId="22" fillId="0" borderId="26" xfId="0" applyFont="1" applyBorder="1" applyAlignment="1" applyProtection="1">
      <alignment horizontal="center" vertical="center"/>
      <protection hidden="1"/>
    </xf>
    <xf numFmtId="0" fontId="22" fillId="0" borderId="29" xfId="0" applyFont="1" applyBorder="1" applyAlignment="1" applyProtection="1">
      <alignment horizontal="center" vertical="center"/>
      <protection hidden="1"/>
    </xf>
    <xf numFmtId="0" fontId="46" fillId="0" borderId="12" xfId="0" applyFont="1" applyBorder="1" applyAlignment="1" applyProtection="1">
      <alignment horizontal="center"/>
      <protection hidden="1"/>
    </xf>
    <xf numFmtId="0" fontId="0" fillId="0" borderId="11" xfId="0" applyBorder="1" applyAlignment="1">
      <alignment horizontal="center"/>
    </xf>
    <xf numFmtId="0" fontId="0" fillId="0" borderId="12" xfId="0" applyBorder="1" applyAlignment="1">
      <alignment horizontal="center"/>
    </xf>
    <xf numFmtId="0" fontId="0" fillId="0" borderId="54" xfId="0" applyBorder="1" applyAlignment="1">
      <alignment horizontal="center"/>
    </xf>
    <xf numFmtId="0" fontId="0" fillId="0" borderId="55" xfId="0" applyBorder="1" applyAlignment="1">
      <alignment horizontal="center"/>
    </xf>
    <xf numFmtId="173" fontId="0" fillId="0" borderId="49" xfId="0" applyNumberFormat="1" applyFont="1" applyBorder="1" applyAlignment="1" applyProtection="1">
      <alignment horizontal="center"/>
      <protection locked="0"/>
    </xf>
    <xf numFmtId="0" fontId="44" fillId="0" borderId="49" xfId="0" applyFont="1" applyBorder="1" applyAlignment="1" applyProtection="1">
      <alignment horizontal="center" vertical="center" wrapText="1"/>
      <protection hidden="1"/>
    </xf>
    <xf numFmtId="0" fontId="0" fillId="0" borderId="53"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49" xfId="0" applyBorder="1" applyAlignment="1" applyProtection="1">
      <alignment horizontal="center" vertical="center" wrapText="1"/>
      <protection hidden="1"/>
    </xf>
    <xf numFmtId="0" fontId="0" fillId="0" borderId="49" xfId="0" applyBorder="1" applyAlignment="1" applyProtection="1">
      <alignment horizontal="center" vertical="center"/>
      <protection hidden="1"/>
    </xf>
    <xf numFmtId="0" fontId="0" fillId="0" borderId="0" xfId="0" applyBorder="1" applyAlignment="1" applyProtection="1">
      <alignment horizontal="left" vertical="center" wrapText="1"/>
      <protection hidden="1"/>
    </xf>
    <xf numFmtId="0" fontId="101" fillId="25" borderId="0" xfId="0" applyFont="1" applyFill="1" applyAlignment="1">
      <alignment horizontal="center"/>
    </xf>
    <xf numFmtId="0" fontId="29" fillId="25" borderId="17" xfId="45" applyFill="1" applyBorder="1" applyAlignment="1" applyProtection="1">
      <alignment horizontal="center"/>
      <protection locked="0"/>
    </xf>
    <xf numFmtId="0" fontId="29" fillId="25" borderId="18" xfId="45" applyFill="1" applyBorder="1" applyAlignment="1" applyProtection="1">
      <alignment horizontal="center"/>
      <protection locked="0"/>
    </xf>
    <xf numFmtId="0" fontId="29" fillId="25" borderId="19" xfId="45" applyFill="1" applyBorder="1" applyAlignment="1" applyProtection="1">
      <alignment horizontal="center"/>
      <protection locked="0"/>
    </xf>
  </cellXfs>
  <cellStyles count="46">
    <cellStyle name="20% - Colore 1 2" xfId="1"/>
    <cellStyle name="20% - Colore 2 2" xfId="2"/>
    <cellStyle name="20% - Colore 3 2" xfId="3"/>
    <cellStyle name="20% - Colore 4 2" xfId="4"/>
    <cellStyle name="20% - Colore 5 2" xfId="5"/>
    <cellStyle name="20% - Colore 6 2" xfId="6"/>
    <cellStyle name="40% - Colore 1 2" xfId="7"/>
    <cellStyle name="40% - Colore 2 2" xfId="8"/>
    <cellStyle name="40% - Colore 3 2" xfId="9"/>
    <cellStyle name="40% - Colore 4 2" xfId="10"/>
    <cellStyle name="40% - Colore 5 2" xfId="11"/>
    <cellStyle name="40% - Colore 6 2" xfId="12"/>
    <cellStyle name="60% - Colore 1 2" xfId="13"/>
    <cellStyle name="60% - Colore 2 2" xfId="14"/>
    <cellStyle name="60% - Colore 3 2" xfId="15"/>
    <cellStyle name="60% - Colore 4 2" xfId="16"/>
    <cellStyle name="60% - Colore 5 2" xfId="17"/>
    <cellStyle name="60% - Colore 6 2" xfId="18"/>
    <cellStyle name="Calcolo 2" xfId="19"/>
    <cellStyle name="Cella collegata 2" xfId="20"/>
    <cellStyle name="Cella da controllare 2" xfId="21"/>
    <cellStyle name="Collegamento ipertestuale" xfId="45" builtinId="8"/>
    <cellStyle name="Colore 1 2" xfId="22"/>
    <cellStyle name="Colore 2 2" xfId="23"/>
    <cellStyle name="Colore 3 2" xfId="24"/>
    <cellStyle name="Colore 4 2" xfId="25"/>
    <cellStyle name="Colore 5 2" xfId="26"/>
    <cellStyle name="Colore 6 2" xfId="27"/>
    <cellStyle name="Input 2" xfId="28"/>
    <cellStyle name="Neutrale 2" xfId="29"/>
    <cellStyle name="Normale" xfId="0" builtinId="0"/>
    <cellStyle name="Normale 2" xfId="30"/>
    <cellStyle name="Normale 3" xfId="31"/>
    <cellStyle name="Normale 4" xfId="32"/>
    <cellStyle name="Nota 2" xfId="33"/>
    <cellStyle name="Output 2" xfId="34"/>
    <cellStyle name="Testo avviso 2" xfId="35"/>
    <cellStyle name="Testo descrittivo 2" xfId="36"/>
    <cellStyle name="Titolo 1 2" xfId="37"/>
    <cellStyle name="Titolo 2 2" xfId="38"/>
    <cellStyle name="Titolo 3 2" xfId="39"/>
    <cellStyle name="Titolo 4 2" xfId="40"/>
    <cellStyle name="Titolo 5" xfId="41"/>
    <cellStyle name="Totale 2" xfId="42"/>
    <cellStyle name="Valore non valido 2" xfId="43"/>
    <cellStyle name="Valore valido 2" xfId="44"/>
  </cellStyles>
  <dxfs count="4">
    <dxf>
      <font>
        <color rgb="FF006100"/>
      </font>
      <fill>
        <patternFill>
          <bgColor rgb="FFC6EFCE"/>
        </patternFill>
      </fill>
    </dxf>
    <dxf>
      <font>
        <color rgb="FF006100"/>
      </font>
      <fill>
        <patternFill>
          <bgColor rgb="FFC6EFCE"/>
        </patternFill>
      </fill>
    </dxf>
    <dxf>
      <fill>
        <patternFill>
          <bgColor theme="6" tint="0.79998168889431442"/>
        </patternFill>
      </fill>
    </dxf>
    <dxf>
      <font>
        <b/>
        <i val="0"/>
        <strike val="0"/>
        <color auto="1"/>
      </font>
      <fill>
        <patternFill patternType="gray125">
          <fgColor rgb="FFFF0000"/>
          <bgColor auto="1"/>
        </patternFill>
      </fill>
      <border>
        <left style="dashDot">
          <color auto="1"/>
        </left>
        <right style="dashDot">
          <color auto="1"/>
        </right>
        <top style="dashDot">
          <color auto="1"/>
        </top>
        <bottom style="dashDot">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it-IT" sz="1050" b="1"/>
              <a:t>Coefficiente di esposizione </a:t>
            </a:r>
          </a:p>
        </c:rich>
      </c:tx>
      <c:layout>
        <c:manualLayout>
          <c:xMode val="edge"/>
          <c:yMode val="edge"/>
          <c:x val="0.35773040428192204"/>
          <c:y val="3.5860306250564952E-2"/>
        </c:manualLayout>
      </c:layout>
      <c:overlay val="0"/>
      <c:spPr>
        <a:noFill/>
        <a:ln>
          <a:noFill/>
        </a:ln>
        <a:effectLst/>
      </c:spPr>
    </c:title>
    <c:autoTitleDeleted val="0"/>
    <c:plotArea>
      <c:layout>
        <c:manualLayout>
          <c:layoutTarget val="inner"/>
          <c:xMode val="edge"/>
          <c:yMode val="edge"/>
          <c:x val="0.14373017719596909"/>
          <c:y val="0.15817260796031687"/>
          <c:w val="0.8088497977410678"/>
          <c:h val="0.69564775348723851"/>
        </c:manualLayout>
      </c:layout>
      <c:scatterChart>
        <c:scatterStyle val="smoothMarker"/>
        <c:varyColors val="0"/>
        <c:ser>
          <c:idx val="0"/>
          <c:order val="0"/>
          <c:spPr>
            <a:ln w="19050" cap="rnd">
              <a:solidFill>
                <a:schemeClr val="tx1">
                  <a:lumMod val="65000"/>
                  <a:lumOff val="35000"/>
                </a:schemeClr>
              </a:solidFill>
              <a:round/>
            </a:ln>
            <a:effectLst/>
          </c:spPr>
          <c:marker>
            <c:symbol val="none"/>
          </c:marker>
          <c:xVal>
            <c:numRef>
              <c:f>'dati nascosti vento'!$P$108:$P$208</c:f>
              <c:numCache>
                <c:formatCode>0.0</c:formatCode>
                <c:ptCount val="101"/>
                <c:pt idx="0">
                  <c:v>0</c:v>
                </c:pt>
                <c:pt idx="1">
                  <c:v>0.3</c:v>
                </c:pt>
                <c:pt idx="2">
                  <c:v>0.6</c:v>
                </c:pt>
                <c:pt idx="3">
                  <c:v>0.89999999999999991</c:v>
                </c:pt>
                <c:pt idx="4">
                  <c:v>1.2</c:v>
                </c:pt>
                <c:pt idx="5">
                  <c:v>1.5</c:v>
                </c:pt>
                <c:pt idx="6">
                  <c:v>1.7999999999999998</c:v>
                </c:pt>
                <c:pt idx="7">
                  <c:v>2.1</c:v>
                </c:pt>
                <c:pt idx="8">
                  <c:v>2.4</c:v>
                </c:pt>
                <c:pt idx="9">
                  <c:v>2.6999999999999997</c:v>
                </c:pt>
                <c:pt idx="10">
                  <c:v>3</c:v>
                </c:pt>
                <c:pt idx="11">
                  <c:v>3.3</c:v>
                </c:pt>
                <c:pt idx="12">
                  <c:v>3.5999999999999996</c:v>
                </c:pt>
                <c:pt idx="13">
                  <c:v>3.9</c:v>
                </c:pt>
                <c:pt idx="14">
                  <c:v>4.2</c:v>
                </c:pt>
                <c:pt idx="15">
                  <c:v>4.5</c:v>
                </c:pt>
                <c:pt idx="16">
                  <c:v>4.8</c:v>
                </c:pt>
                <c:pt idx="17">
                  <c:v>5.0999999999999996</c:v>
                </c:pt>
                <c:pt idx="18">
                  <c:v>5.3999999999999995</c:v>
                </c:pt>
                <c:pt idx="19">
                  <c:v>5.7</c:v>
                </c:pt>
                <c:pt idx="20">
                  <c:v>6</c:v>
                </c:pt>
                <c:pt idx="21">
                  <c:v>6.3</c:v>
                </c:pt>
                <c:pt idx="22">
                  <c:v>6.6</c:v>
                </c:pt>
                <c:pt idx="23">
                  <c:v>6.8999999999999995</c:v>
                </c:pt>
                <c:pt idx="24">
                  <c:v>7.1999999999999993</c:v>
                </c:pt>
                <c:pt idx="25">
                  <c:v>7.5</c:v>
                </c:pt>
                <c:pt idx="26">
                  <c:v>7.8</c:v>
                </c:pt>
                <c:pt idx="27">
                  <c:v>8.1</c:v>
                </c:pt>
                <c:pt idx="28">
                  <c:v>8.4</c:v>
                </c:pt>
                <c:pt idx="29">
                  <c:v>8.6999999999999993</c:v>
                </c:pt>
                <c:pt idx="30">
                  <c:v>9</c:v>
                </c:pt>
                <c:pt idx="31">
                  <c:v>9.2999999999999989</c:v>
                </c:pt>
                <c:pt idx="32">
                  <c:v>9.6</c:v>
                </c:pt>
                <c:pt idx="33">
                  <c:v>9.9</c:v>
                </c:pt>
                <c:pt idx="34">
                  <c:v>10.199999999999999</c:v>
                </c:pt>
                <c:pt idx="35">
                  <c:v>10.5</c:v>
                </c:pt>
                <c:pt idx="36">
                  <c:v>10.799999999999999</c:v>
                </c:pt>
                <c:pt idx="37">
                  <c:v>11.1</c:v>
                </c:pt>
                <c:pt idx="38">
                  <c:v>11.4</c:v>
                </c:pt>
                <c:pt idx="39">
                  <c:v>11.7</c:v>
                </c:pt>
                <c:pt idx="40">
                  <c:v>12</c:v>
                </c:pt>
                <c:pt idx="41">
                  <c:v>12.299999999999999</c:v>
                </c:pt>
                <c:pt idx="42">
                  <c:v>12.6</c:v>
                </c:pt>
                <c:pt idx="43">
                  <c:v>12.9</c:v>
                </c:pt>
                <c:pt idx="44">
                  <c:v>13.2</c:v>
                </c:pt>
                <c:pt idx="45">
                  <c:v>13.5</c:v>
                </c:pt>
                <c:pt idx="46">
                  <c:v>13.799999999999999</c:v>
                </c:pt>
                <c:pt idx="47">
                  <c:v>14.1</c:v>
                </c:pt>
                <c:pt idx="48">
                  <c:v>14.399999999999999</c:v>
                </c:pt>
                <c:pt idx="49">
                  <c:v>14.7</c:v>
                </c:pt>
                <c:pt idx="50">
                  <c:v>15</c:v>
                </c:pt>
                <c:pt idx="51">
                  <c:v>15.299999999999999</c:v>
                </c:pt>
                <c:pt idx="52">
                  <c:v>15.6</c:v>
                </c:pt>
                <c:pt idx="53">
                  <c:v>15.899999999999999</c:v>
                </c:pt>
                <c:pt idx="54">
                  <c:v>16.2</c:v>
                </c:pt>
                <c:pt idx="55">
                  <c:v>16.5</c:v>
                </c:pt>
                <c:pt idx="56">
                  <c:v>16.8</c:v>
                </c:pt>
                <c:pt idx="57">
                  <c:v>17.099999999999998</c:v>
                </c:pt>
                <c:pt idx="58">
                  <c:v>17.399999999999999</c:v>
                </c:pt>
                <c:pt idx="59">
                  <c:v>17.7</c:v>
                </c:pt>
                <c:pt idx="60">
                  <c:v>18</c:v>
                </c:pt>
                <c:pt idx="61">
                  <c:v>18.3</c:v>
                </c:pt>
                <c:pt idx="62">
                  <c:v>18.599999999999998</c:v>
                </c:pt>
                <c:pt idx="63">
                  <c:v>18.899999999999999</c:v>
                </c:pt>
                <c:pt idx="64">
                  <c:v>19.2</c:v>
                </c:pt>
                <c:pt idx="65">
                  <c:v>19.5</c:v>
                </c:pt>
                <c:pt idx="66">
                  <c:v>19.8</c:v>
                </c:pt>
                <c:pt idx="67">
                  <c:v>20.099999999999998</c:v>
                </c:pt>
                <c:pt idx="68">
                  <c:v>20.399999999999999</c:v>
                </c:pt>
                <c:pt idx="69">
                  <c:v>20.7</c:v>
                </c:pt>
                <c:pt idx="70">
                  <c:v>21</c:v>
                </c:pt>
                <c:pt idx="71">
                  <c:v>21</c:v>
                </c:pt>
                <c:pt idx="72">
                  <c:v>21</c:v>
                </c:pt>
                <c:pt idx="73">
                  <c:v>21</c:v>
                </c:pt>
                <c:pt idx="74">
                  <c:v>21</c:v>
                </c:pt>
                <c:pt idx="75">
                  <c:v>21</c:v>
                </c:pt>
                <c:pt idx="76">
                  <c:v>21</c:v>
                </c:pt>
                <c:pt idx="77">
                  <c:v>21</c:v>
                </c:pt>
                <c:pt idx="78">
                  <c:v>21</c:v>
                </c:pt>
                <c:pt idx="79">
                  <c:v>21</c:v>
                </c:pt>
                <c:pt idx="80">
                  <c:v>21</c:v>
                </c:pt>
                <c:pt idx="81">
                  <c:v>21</c:v>
                </c:pt>
                <c:pt idx="82">
                  <c:v>21</c:v>
                </c:pt>
                <c:pt idx="83">
                  <c:v>21</c:v>
                </c:pt>
                <c:pt idx="84">
                  <c:v>21</c:v>
                </c:pt>
                <c:pt idx="85">
                  <c:v>21</c:v>
                </c:pt>
                <c:pt idx="86">
                  <c:v>21</c:v>
                </c:pt>
                <c:pt idx="87">
                  <c:v>21</c:v>
                </c:pt>
                <c:pt idx="88">
                  <c:v>21</c:v>
                </c:pt>
                <c:pt idx="89">
                  <c:v>21</c:v>
                </c:pt>
                <c:pt idx="90">
                  <c:v>21</c:v>
                </c:pt>
                <c:pt idx="91">
                  <c:v>21</c:v>
                </c:pt>
                <c:pt idx="92">
                  <c:v>21</c:v>
                </c:pt>
                <c:pt idx="93">
                  <c:v>21</c:v>
                </c:pt>
                <c:pt idx="94">
                  <c:v>21</c:v>
                </c:pt>
                <c:pt idx="95">
                  <c:v>21</c:v>
                </c:pt>
                <c:pt idx="96">
                  <c:v>21</c:v>
                </c:pt>
                <c:pt idx="97">
                  <c:v>21</c:v>
                </c:pt>
                <c:pt idx="98">
                  <c:v>21</c:v>
                </c:pt>
                <c:pt idx="99">
                  <c:v>21</c:v>
                </c:pt>
                <c:pt idx="100">
                  <c:v>21</c:v>
                </c:pt>
              </c:numCache>
            </c:numRef>
          </c:xVal>
          <c:yVal>
            <c:numRef>
              <c:f>'dati nascosti vento'!$Q$108:$Q$208</c:f>
              <c:numCache>
                <c:formatCode>0.000</c:formatCode>
                <c:ptCount val="101"/>
                <c:pt idx="0">
                  <c:v>1.6342119731764906</c:v>
                </c:pt>
                <c:pt idx="1">
                  <c:v>1.6342119731764906</c:v>
                </c:pt>
                <c:pt idx="2">
                  <c:v>1.6342119731764906</c:v>
                </c:pt>
                <c:pt idx="3">
                  <c:v>1.6342119731764906</c:v>
                </c:pt>
                <c:pt idx="4">
                  <c:v>1.6342119731764906</c:v>
                </c:pt>
                <c:pt idx="5">
                  <c:v>1.6342119731764906</c:v>
                </c:pt>
                <c:pt idx="6">
                  <c:v>1.6342119731764906</c:v>
                </c:pt>
                <c:pt idx="7">
                  <c:v>1.6342119731764906</c:v>
                </c:pt>
                <c:pt idx="8">
                  <c:v>1.6342119731764906</c:v>
                </c:pt>
                <c:pt idx="9">
                  <c:v>1.6342119731764906</c:v>
                </c:pt>
                <c:pt idx="10">
                  <c:v>1.6342119731764906</c:v>
                </c:pt>
                <c:pt idx="11">
                  <c:v>1.6342119731764906</c:v>
                </c:pt>
                <c:pt idx="12">
                  <c:v>1.6342119731764906</c:v>
                </c:pt>
                <c:pt idx="13">
                  <c:v>1.6342119731764906</c:v>
                </c:pt>
                <c:pt idx="14">
                  <c:v>1.6342119731764906</c:v>
                </c:pt>
                <c:pt idx="15">
                  <c:v>1.6342119731764906</c:v>
                </c:pt>
                <c:pt idx="16">
                  <c:v>1.6342119731764906</c:v>
                </c:pt>
                <c:pt idx="17">
                  <c:v>1.6342119731764906</c:v>
                </c:pt>
                <c:pt idx="18">
                  <c:v>1.6342119731764906</c:v>
                </c:pt>
                <c:pt idx="19">
                  <c:v>1.6342119731764906</c:v>
                </c:pt>
                <c:pt idx="20">
                  <c:v>1.6342119731764906</c:v>
                </c:pt>
                <c:pt idx="21">
                  <c:v>1.6342119731764906</c:v>
                </c:pt>
                <c:pt idx="22">
                  <c:v>1.6342119731764906</c:v>
                </c:pt>
                <c:pt idx="23">
                  <c:v>1.6342119731764906</c:v>
                </c:pt>
                <c:pt idx="24">
                  <c:v>1.6342119731764906</c:v>
                </c:pt>
                <c:pt idx="25">
                  <c:v>1.6342119731764906</c:v>
                </c:pt>
                <c:pt idx="26">
                  <c:v>1.6342119731764906</c:v>
                </c:pt>
                <c:pt idx="27">
                  <c:v>1.6423764975322275</c:v>
                </c:pt>
                <c:pt idx="28">
                  <c:v>1.6663644938927464</c:v>
                </c:pt>
                <c:pt idx="29">
                  <c:v>1.6896319976010012</c:v>
                </c:pt>
                <c:pt idx="30">
                  <c:v>1.7122238245519728</c:v>
                </c:pt>
                <c:pt idx="31">
                  <c:v>1.7341806419150443</c:v>
                </c:pt>
                <c:pt idx="32">
                  <c:v>1.7555394707095713</c:v>
                </c:pt>
                <c:pt idx="33">
                  <c:v>1.7763341139906292</c:v>
                </c:pt>
                <c:pt idx="34">
                  <c:v>1.7965955235392004</c:v>
                </c:pt>
                <c:pt idx="35">
                  <c:v>1.816352115408101</c:v>
                </c:pt>
                <c:pt idx="36">
                  <c:v>1.8356300426909722</c:v>
                </c:pt>
                <c:pt idx="37">
                  <c:v>1.8544534323216413</c:v>
                </c:pt>
                <c:pt idx="38">
                  <c:v>1.8728445914758545</c:v>
                </c:pt>
                <c:pt idx="39">
                  <c:v>1.8908241881623451</c:v>
                </c:pt>
                <c:pt idx="40">
                  <c:v>1.9084114097998237</c:v>
                </c:pt>
                <c:pt idx="41">
                  <c:v>1.9256241029383745</c:v>
                </c:pt>
                <c:pt idx="42">
                  <c:v>1.9424788967656306</c:v>
                </c:pt>
                <c:pt idx="43">
                  <c:v>1.958991312615173</c:v>
                </c:pt>
                <c:pt idx="44">
                  <c:v>1.975175861347501</c:v>
                </c:pt>
                <c:pt idx="45">
                  <c:v>1.9910461301877638</c:v>
                </c:pt>
                <c:pt idx="46">
                  <c:v>2.0066148603673479</c:v>
                </c:pt>
                <c:pt idx="47">
                  <c:v>2.0218940167191279</c:v>
                </c:pt>
                <c:pt idx="48">
                  <c:v>2.0368948502113406</c:v>
                </c:pt>
                <c:pt idx="49">
                  <c:v>2.0516279542667171</c:v>
                </c:pt>
                <c:pt idx="50">
                  <c:v>2.0661033155970103</c:v>
                </c:pt>
                <c:pt idx="51">
                  <c:v>2.0803303601845671</c:v>
                </c:pt>
                <c:pt idx="52">
                  <c:v>2.0943179949590403</c:v>
                </c:pt>
                <c:pt idx="53">
                  <c:v>2.1080746456462194</c:v>
                </c:pt>
                <c:pt idx="54">
                  <c:v>2.1216082912052001</c:v>
                </c:pt>
                <c:pt idx="55">
                  <c:v>2.1349264952180875</c:v>
                </c:pt>
                <c:pt idx="56">
                  <c:v>2.148036434551718</c:v>
                </c:pt>
                <c:pt idx="57">
                  <c:v>2.1609449255723319</c:v>
                </c:pt>
                <c:pt idx="58">
                  <c:v>2.1736584481608574</c:v>
                </c:pt>
                <c:pt idx="59">
                  <c:v>2.186183167747592</c:v>
                </c:pt>
                <c:pt idx="60">
                  <c:v>2.1985249555600155</c:v>
                </c:pt>
                <c:pt idx="61">
                  <c:v>2.2106894072556491</c:v>
                </c:pt>
                <c:pt idx="62">
                  <c:v>2.2226818600927989</c:v>
                </c:pt>
                <c:pt idx="63">
                  <c:v>2.2345074087753729</c:v>
                </c:pt>
                <c:pt idx="64">
                  <c:v>2.2461709200933306</c:v>
                </c:pt>
                <c:pt idx="65">
                  <c:v>2.2576770464674718</c:v>
                </c:pt>
                <c:pt idx="66">
                  <c:v>2.2690302384959633</c:v>
                </c:pt>
                <c:pt idx="67">
                  <c:v>2.2802347565900045</c:v>
                </c:pt>
                <c:pt idx="68">
                  <c:v>2.2912946817772268</c:v>
                </c:pt>
                <c:pt idx="69">
                  <c:v>2.3022139257435565</c:v>
                </c:pt>
                <c:pt idx="70">
                  <c:v>2.3129962401773794</c:v>
                </c:pt>
                <c:pt idx="71">
                  <c:v>2.3129962401773794</c:v>
                </c:pt>
                <c:pt idx="72">
                  <c:v>2.3129962401773794</c:v>
                </c:pt>
                <c:pt idx="73">
                  <c:v>2.3129962401773794</c:v>
                </c:pt>
                <c:pt idx="74">
                  <c:v>2.3129962401773794</c:v>
                </c:pt>
                <c:pt idx="75">
                  <c:v>2.3129962401773794</c:v>
                </c:pt>
                <c:pt idx="76">
                  <c:v>2.3129962401773794</c:v>
                </c:pt>
                <c:pt idx="77">
                  <c:v>2.3129962401773794</c:v>
                </c:pt>
                <c:pt idx="78">
                  <c:v>2.3129962401773794</c:v>
                </c:pt>
                <c:pt idx="79">
                  <c:v>2.3129962401773794</c:v>
                </c:pt>
                <c:pt idx="80">
                  <c:v>2.3129962401773794</c:v>
                </c:pt>
                <c:pt idx="81">
                  <c:v>2.3129962401773794</c:v>
                </c:pt>
                <c:pt idx="82">
                  <c:v>2.3129962401773794</c:v>
                </c:pt>
                <c:pt idx="83">
                  <c:v>2.3129962401773794</c:v>
                </c:pt>
                <c:pt idx="84">
                  <c:v>2.3129962401773794</c:v>
                </c:pt>
                <c:pt idx="85">
                  <c:v>2.3129962401773794</c:v>
                </c:pt>
                <c:pt idx="86">
                  <c:v>2.3129962401773794</c:v>
                </c:pt>
                <c:pt idx="87">
                  <c:v>2.3129962401773794</c:v>
                </c:pt>
                <c:pt idx="88">
                  <c:v>2.3129962401773794</c:v>
                </c:pt>
                <c:pt idx="89">
                  <c:v>2.3129962401773794</c:v>
                </c:pt>
                <c:pt idx="90">
                  <c:v>2.3129962401773794</c:v>
                </c:pt>
                <c:pt idx="91">
                  <c:v>2.3129962401773794</c:v>
                </c:pt>
                <c:pt idx="92">
                  <c:v>2.3129962401773794</c:v>
                </c:pt>
                <c:pt idx="93">
                  <c:v>2.3129962401773794</c:v>
                </c:pt>
                <c:pt idx="94">
                  <c:v>2.3129962401773794</c:v>
                </c:pt>
                <c:pt idx="95">
                  <c:v>2.3129962401773794</c:v>
                </c:pt>
                <c:pt idx="96">
                  <c:v>2.3129962401773794</c:v>
                </c:pt>
                <c:pt idx="97">
                  <c:v>2.3129962401773794</c:v>
                </c:pt>
                <c:pt idx="98">
                  <c:v>2.3129962401773794</c:v>
                </c:pt>
                <c:pt idx="99">
                  <c:v>2.3129962401773794</c:v>
                </c:pt>
                <c:pt idx="100">
                  <c:v>2.3129962401773794</c:v>
                </c:pt>
              </c:numCache>
            </c:numRef>
          </c:yVal>
          <c:smooth val="1"/>
          <c:extLst xmlns:c16r2="http://schemas.microsoft.com/office/drawing/2015/06/chart">
            <c:ext xmlns:c16="http://schemas.microsoft.com/office/drawing/2014/chart" uri="{C3380CC4-5D6E-409C-BE32-E72D297353CC}">
              <c16:uniqueId val="{00000000-71F4-4D58-A0EE-150EDC9CA763}"/>
            </c:ext>
          </c:extLst>
        </c:ser>
        <c:dLbls>
          <c:showLegendKey val="0"/>
          <c:showVal val="0"/>
          <c:showCatName val="0"/>
          <c:showSerName val="0"/>
          <c:showPercent val="0"/>
          <c:showBubbleSize val="0"/>
        </c:dLbls>
        <c:axId val="-101715312"/>
        <c:axId val="-101718032"/>
      </c:scatterChart>
      <c:valAx>
        <c:axId val="-10171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t-IT"/>
                  <a:t>Quota</a:t>
                </a:r>
                <a:r>
                  <a:rPr lang="it-IT" baseline="0"/>
                  <a:t> del fabbricato [m]</a:t>
                </a:r>
                <a:endParaRPr lang="it-IT"/>
              </a:p>
            </c:rich>
          </c:tx>
          <c:overlay val="0"/>
          <c:spPr>
            <a:noFill/>
            <a:ln>
              <a:noFill/>
            </a:ln>
            <a:effectLst/>
          </c:sp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01718032"/>
        <c:crosses val="autoZero"/>
        <c:crossBetween val="midCat"/>
      </c:valAx>
      <c:valAx>
        <c:axId val="-101718032"/>
        <c:scaling>
          <c:orientation val="minMax"/>
          <c:min val="1.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t-IT" sz="1800"/>
                  <a:t>c</a:t>
                </a:r>
                <a:r>
                  <a:rPr lang="it-IT" sz="1050"/>
                  <a:t>e</a:t>
                </a:r>
                <a:endParaRPr lang="it-IT" sz="1800"/>
              </a:p>
            </c:rich>
          </c:tx>
          <c:overlay val="0"/>
          <c:spPr>
            <a:noFill/>
            <a:ln>
              <a:noFill/>
            </a:ln>
            <a:effectLst/>
          </c:spPr>
        </c:title>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017153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000000000000222" l="0.70000000000000062" r="0.70000000000000062" t="0.750000000000002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it-IT" sz="1100"/>
              <a:t>Pressione del vento (riferita all</a:t>
            </a:r>
            <a:r>
              <a:rPr lang="it-IT" sz="1100" baseline="0"/>
              <a:t>a parete sopravento)</a:t>
            </a:r>
            <a:endParaRPr lang="it-IT" sz="1100"/>
          </a:p>
        </c:rich>
      </c:tx>
      <c:layout>
        <c:manualLayout>
          <c:xMode val="edge"/>
          <c:yMode val="edge"/>
          <c:x val="0.16553649975943974"/>
          <c:y val="2.8971191913615676E-2"/>
        </c:manualLayout>
      </c:layout>
      <c:overlay val="0"/>
    </c:title>
    <c:autoTitleDeleted val="0"/>
    <c:plotArea>
      <c:layout/>
      <c:scatterChart>
        <c:scatterStyle val="smoothMarker"/>
        <c:varyColors val="0"/>
        <c:ser>
          <c:idx val="1"/>
          <c:order val="0"/>
          <c:spPr>
            <a:ln>
              <a:solidFill>
                <a:srgbClr val="FF0000"/>
              </a:solidFill>
            </a:ln>
          </c:spPr>
          <c:marker>
            <c:symbol val="none"/>
          </c:marker>
          <c:xVal>
            <c:numRef>
              <c:f>'dati nascosti vento'!$R$108:$R$178</c:f>
              <c:numCache>
                <c:formatCode>0.00</c:formatCode>
                <c:ptCount val="71"/>
                <c:pt idx="0">
                  <c:v>0.78353941118382264</c:v>
                </c:pt>
                <c:pt idx="1">
                  <c:v>0.78353941118382264</c:v>
                </c:pt>
                <c:pt idx="2">
                  <c:v>0.78353941118382264</c:v>
                </c:pt>
                <c:pt idx="3">
                  <c:v>0.78353941118382264</c:v>
                </c:pt>
                <c:pt idx="4">
                  <c:v>0.78353941118382264</c:v>
                </c:pt>
                <c:pt idx="5">
                  <c:v>0.78353941118382264</c:v>
                </c:pt>
                <c:pt idx="6">
                  <c:v>0.78353941118382264</c:v>
                </c:pt>
                <c:pt idx="7">
                  <c:v>0.78353941118382264</c:v>
                </c:pt>
                <c:pt idx="8">
                  <c:v>0.78353941118382264</c:v>
                </c:pt>
                <c:pt idx="9">
                  <c:v>0.78353941118382264</c:v>
                </c:pt>
                <c:pt idx="10">
                  <c:v>0.78353941118382264</c:v>
                </c:pt>
                <c:pt idx="11">
                  <c:v>0.78353941118382264</c:v>
                </c:pt>
                <c:pt idx="12">
                  <c:v>0.78353941118382264</c:v>
                </c:pt>
                <c:pt idx="13">
                  <c:v>0.78353941118382264</c:v>
                </c:pt>
                <c:pt idx="14">
                  <c:v>0.78353941118382264</c:v>
                </c:pt>
                <c:pt idx="15">
                  <c:v>0.78353941118382264</c:v>
                </c:pt>
                <c:pt idx="16">
                  <c:v>0.78353941118382264</c:v>
                </c:pt>
                <c:pt idx="17">
                  <c:v>0.78353941118382264</c:v>
                </c:pt>
                <c:pt idx="18">
                  <c:v>0.78353941118382264</c:v>
                </c:pt>
                <c:pt idx="19">
                  <c:v>0.78353941118382264</c:v>
                </c:pt>
                <c:pt idx="20">
                  <c:v>0.78353941118382264</c:v>
                </c:pt>
                <c:pt idx="21">
                  <c:v>0.78353941118382264</c:v>
                </c:pt>
                <c:pt idx="22">
                  <c:v>0.78353941118382264</c:v>
                </c:pt>
                <c:pt idx="23">
                  <c:v>0.78353941118382264</c:v>
                </c:pt>
                <c:pt idx="24">
                  <c:v>0.78353941118382264</c:v>
                </c:pt>
                <c:pt idx="25">
                  <c:v>0.78353941118382264</c:v>
                </c:pt>
                <c:pt idx="26">
                  <c:v>0.78353941118382264</c:v>
                </c:pt>
                <c:pt idx="27">
                  <c:v>0.78745397472349343</c:v>
                </c:pt>
                <c:pt idx="28">
                  <c:v>0.7989552614918598</c:v>
                </c:pt>
                <c:pt idx="29">
                  <c:v>0.81011110079209869</c:v>
                </c:pt>
                <c:pt idx="30">
                  <c:v>0.8209429800570166</c:v>
                </c:pt>
                <c:pt idx="31">
                  <c:v>0.83147039757109309</c:v>
                </c:pt>
                <c:pt idx="32">
                  <c:v>0.84171110343540667</c:v>
                </c:pt>
                <c:pt idx="33">
                  <c:v>0.85168130486560889</c:v>
                </c:pt>
                <c:pt idx="34">
                  <c:v>0.86139584200523311</c:v>
                </c:pt>
                <c:pt idx="35">
                  <c:v>0.87086833921737161</c:v>
                </c:pt>
                <c:pt idx="36">
                  <c:v>0.88011133586651802</c:v>
                </c:pt>
                <c:pt idx="37">
                  <c:v>0.88913639985441073</c:v>
                </c:pt>
                <c:pt idx="38">
                  <c:v>0.89795422658142365</c:v>
                </c:pt>
                <c:pt idx="39">
                  <c:v>0.90657472553277607</c:v>
                </c:pt>
                <c:pt idx="40">
                  <c:v>0.91500709630986932</c:v>
                </c:pt>
                <c:pt idx="41">
                  <c:v>0.92325989562111965</c:v>
                </c:pt>
                <c:pt idx="42">
                  <c:v>0.93134109649823904</c:v>
                </c:pt>
                <c:pt idx="43">
                  <c:v>0.93925814080114223</c:v>
                </c:pt>
                <c:pt idx="44">
                  <c:v>0.94701798590823372</c:v>
                </c:pt>
                <c:pt idx="45">
                  <c:v>0.9546271463516357</c:v>
                </c:pt>
                <c:pt idx="46">
                  <c:v>0.96209173104322876</c:v>
                </c:pt>
                <c:pt idx="47">
                  <c:v>0.96941747664279687</c:v>
                </c:pt>
                <c:pt idx="48">
                  <c:v>0.9766097775405248</c:v>
                </c:pt>
                <c:pt idx="49">
                  <c:v>0.9836737128597729</c:v>
                </c:pt>
                <c:pt idx="50">
                  <c:v>0.99061407083020492</c:v>
                </c:pt>
                <c:pt idx="51">
                  <c:v>0.99743537083411593</c:v>
                </c:pt>
                <c:pt idx="52">
                  <c:v>1.0041418833887523</c:v>
                </c:pt>
                <c:pt idx="53">
                  <c:v>1.0107376482933152</c:v>
                </c:pt>
                <c:pt idx="54">
                  <c:v>1.0172264911402087</c:v>
                </c:pt>
                <c:pt idx="55">
                  <c:v>1.0236120383651506</c:v>
                </c:pt>
                <c:pt idx="56">
                  <c:v>1.029897730989322</c:v>
                </c:pt>
                <c:pt idx="57">
                  <c:v>1.036086837188259</c:v>
                </c:pt>
                <c:pt idx="58">
                  <c:v>1.0421824638062203</c:v>
                </c:pt>
                <c:pt idx="59">
                  <c:v>1.0481875669209388</c:v>
                </c:pt>
                <c:pt idx="60">
                  <c:v>1.0541049615516402</c:v>
                </c:pt>
                <c:pt idx="61">
                  <c:v>1.0599373305927529</c:v>
                </c:pt>
                <c:pt idx="62">
                  <c:v>1.0656872330465978</c:v>
                </c:pt>
                <c:pt idx="63">
                  <c:v>1.071357111620342</c:v>
                </c:pt>
                <c:pt idx="64">
                  <c:v>1.0769492997455123</c:v>
                </c:pt>
                <c:pt idx="65">
                  <c:v>1.0824660280721794</c:v>
                </c:pt>
                <c:pt idx="66">
                  <c:v>1.0879094304845176</c:v>
                </c:pt>
                <c:pt idx="67">
                  <c:v>1.093281549679642</c:v>
                </c:pt>
                <c:pt idx="68">
                  <c:v>1.0985843423474067</c:v>
                </c:pt>
                <c:pt idx="69">
                  <c:v>1.1038196839850771</c:v>
                </c:pt>
                <c:pt idx="70">
                  <c:v>1.1089893733774847</c:v>
                </c:pt>
              </c:numCache>
            </c:numRef>
          </c:xVal>
          <c:yVal>
            <c:numRef>
              <c:f>'dati nascosti vento'!$P$108:$P$178</c:f>
              <c:numCache>
                <c:formatCode>0.0</c:formatCode>
                <c:ptCount val="71"/>
                <c:pt idx="0">
                  <c:v>0</c:v>
                </c:pt>
                <c:pt idx="1">
                  <c:v>0.3</c:v>
                </c:pt>
                <c:pt idx="2">
                  <c:v>0.6</c:v>
                </c:pt>
                <c:pt idx="3">
                  <c:v>0.89999999999999991</c:v>
                </c:pt>
                <c:pt idx="4">
                  <c:v>1.2</c:v>
                </c:pt>
                <c:pt idx="5">
                  <c:v>1.5</c:v>
                </c:pt>
                <c:pt idx="6">
                  <c:v>1.7999999999999998</c:v>
                </c:pt>
                <c:pt idx="7">
                  <c:v>2.1</c:v>
                </c:pt>
                <c:pt idx="8">
                  <c:v>2.4</c:v>
                </c:pt>
                <c:pt idx="9">
                  <c:v>2.6999999999999997</c:v>
                </c:pt>
                <c:pt idx="10">
                  <c:v>3</c:v>
                </c:pt>
                <c:pt idx="11">
                  <c:v>3.3</c:v>
                </c:pt>
                <c:pt idx="12">
                  <c:v>3.5999999999999996</c:v>
                </c:pt>
                <c:pt idx="13">
                  <c:v>3.9</c:v>
                </c:pt>
                <c:pt idx="14">
                  <c:v>4.2</c:v>
                </c:pt>
                <c:pt idx="15">
                  <c:v>4.5</c:v>
                </c:pt>
                <c:pt idx="16">
                  <c:v>4.8</c:v>
                </c:pt>
                <c:pt idx="17">
                  <c:v>5.0999999999999996</c:v>
                </c:pt>
                <c:pt idx="18">
                  <c:v>5.3999999999999995</c:v>
                </c:pt>
                <c:pt idx="19">
                  <c:v>5.7</c:v>
                </c:pt>
                <c:pt idx="20">
                  <c:v>6</c:v>
                </c:pt>
                <c:pt idx="21">
                  <c:v>6.3</c:v>
                </c:pt>
                <c:pt idx="22">
                  <c:v>6.6</c:v>
                </c:pt>
                <c:pt idx="23">
                  <c:v>6.8999999999999995</c:v>
                </c:pt>
                <c:pt idx="24">
                  <c:v>7.1999999999999993</c:v>
                </c:pt>
                <c:pt idx="25">
                  <c:v>7.5</c:v>
                </c:pt>
                <c:pt idx="26">
                  <c:v>7.8</c:v>
                </c:pt>
                <c:pt idx="27">
                  <c:v>8.1</c:v>
                </c:pt>
                <c:pt idx="28">
                  <c:v>8.4</c:v>
                </c:pt>
                <c:pt idx="29">
                  <c:v>8.6999999999999993</c:v>
                </c:pt>
                <c:pt idx="30">
                  <c:v>9</c:v>
                </c:pt>
                <c:pt idx="31">
                  <c:v>9.2999999999999989</c:v>
                </c:pt>
                <c:pt idx="32">
                  <c:v>9.6</c:v>
                </c:pt>
                <c:pt idx="33">
                  <c:v>9.9</c:v>
                </c:pt>
                <c:pt idx="34">
                  <c:v>10.199999999999999</c:v>
                </c:pt>
                <c:pt idx="35">
                  <c:v>10.5</c:v>
                </c:pt>
                <c:pt idx="36">
                  <c:v>10.799999999999999</c:v>
                </c:pt>
                <c:pt idx="37">
                  <c:v>11.1</c:v>
                </c:pt>
                <c:pt idx="38">
                  <c:v>11.4</c:v>
                </c:pt>
                <c:pt idx="39">
                  <c:v>11.7</c:v>
                </c:pt>
                <c:pt idx="40">
                  <c:v>12</c:v>
                </c:pt>
                <c:pt idx="41">
                  <c:v>12.299999999999999</c:v>
                </c:pt>
                <c:pt idx="42">
                  <c:v>12.6</c:v>
                </c:pt>
                <c:pt idx="43">
                  <c:v>12.9</c:v>
                </c:pt>
                <c:pt idx="44">
                  <c:v>13.2</c:v>
                </c:pt>
                <c:pt idx="45">
                  <c:v>13.5</c:v>
                </c:pt>
                <c:pt idx="46">
                  <c:v>13.799999999999999</c:v>
                </c:pt>
                <c:pt idx="47">
                  <c:v>14.1</c:v>
                </c:pt>
                <c:pt idx="48">
                  <c:v>14.399999999999999</c:v>
                </c:pt>
                <c:pt idx="49">
                  <c:v>14.7</c:v>
                </c:pt>
                <c:pt idx="50">
                  <c:v>15</c:v>
                </c:pt>
                <c:pt idx="51">
                  <c:v>15.299999999999999</c:v>
                </c:pt>
                <c:pt idx="52">
                  <c:v>15.6</c:v>
                </c:pt>
                <c:pt idx="53">
                  <c:v>15.899999999999999</c:v>
                </c:pt>
                <c:pt idx="54">
                  <c:v>16.2</c:v>
                </c:pt>
                <c:pt idx="55">
                  <c:v>16.5</c:v>
                </c:pt>
                <c:pt idx="56">
                  <c:v>16.8</c:v>
                </c:pt>
                <c:pt idx="57">
                  <c:v>17.099999999999998</c:v>
                </c:pt>
                <c:pt idx="58">
                  <c:v>17.399999999999999</c:v>
                </c:pt>
                <c:pt idx="59">
                  <c:v>17.7</c:v>
                </c:pt>
                <c:pt idx="60">
                  <c:v>18</c:v>
                </c:pt>
                <c:pt idx="61">
                  <c:v>18.3</c:v>
                </c:pt>
                <c:pt idx="62">
                  <c:v>18.599999999999998</c:v>
                </c:pt>
                <c:pt idx="63">
                  <c:v>18.899999999999999</c:v>
                </c:pt>
                <c:pt idx="64">
                  <c:v>19.2</c:v>
                </c:pt>
                <c:pt idx="65">
                  <c:v>19.5</c:v>
                </c:pt>
                <c:pt idx="66">
                  <c:v>19.8</c:v>
                </c:pt>
                <c:pt idx="67">
                  <c:v>20.099999999999998</c:v>
                </c:pt>
                <c:pt idx="68">
                  <c:v>20.399999999999999</c:v>
                </c:pt>
                <c:pt idx="69">
                  <c:v>20.7</c:v>
                </c:pt>
                <c:pt idx="70">
                  <c:v>21</c:v>
                </c:pt>
              </c:numCache>
            </c:numRef>
          </c:yVal>
          <c:smooth val="1"/>
          <c:extLst xmlns:c16r2="http://schemas.microsoft.com/office/drawing/2015/06/chart">
            <c:ext xmlns:c16="http://schemas.microsoft.com/office/drawing/2014/chart" uri="{C3380CC4-5D6E-409C-BE32-E72D297353CC}">
              <c16:uniqueId val="{00000000-5F03-45F9-AD98-08476393323A}"/>
            </c:ext>
          </c:extLst>
        </c:ser>
        <c:dLbls>
          <c:showLegendKey val="0"/>
          <c:showVal val="0"/>
          <c:showCatName val="0"/>
          <c:showSerName val="0"/>
          <c:showPercent val="0"/>
          <c:showBubbleSize val="0"/>
        </c:dLbls>
        <c:axId val="-101719664"/>
        <c:axId val="-101715856"/>
      </c:scatterChart>
      <c:valAx>
        <c:axId val="-101719664"/>
        <c:scaling>
          <c:orientation val="minMax"/>
        </c:scaling>
        <c:delete val="0"/>
        <c:axPos val="b"/>
        <c:title>
          <c:tx>
            <c:rich>
              <a:bodyPr/>
              <a:lstStyle/>
              <a:p>
                <a:pPr>
                  <a:defRPr/>
                </a:pPr>
                <a:r>
                  <a:rPr lang="it-IT"/>
                  <a:t>Pressione del vento [kN/m²]</a:t>
                </a:r>
              </a:p>
            </c:rich>
          </c:tx>
          <c:overlay val="0"/>
        </c:title>
        <c:numFmt formatCode="0.00" sourceLinked="1"/>
        <c:majorTickMark val="out"/>
        <c:minorTickMark val="none"/>
        <c:tickLblPos val="nextTo"/>
        <c:crossAx val="-101715856"/>
        <c:crosses val="autoZero"/>
        <c:crossBetween val="midCat"/>
      </c:valAx>
      <c:valAx>
        <c:axId val="-101715856"/>
        <c:scaling>
          <c:orientation val="minMax"/>
        </c:scaling>
        <c:delete val="0"/>
        <c:axPos val="l"/>
        <c:majorGridlines/>
        <c:title>
          <c:tx>
            <c:rich>
              <a:bodyPr/>
              <a:lstStyle/>
              <a:p>
                <a:pPr>
                  <a:defRPr/>
                </a:pPr>
                <a:r>
                  <a:rPr lang="it-IT"/>
                  <a:t>Quota del fabbricato [m]</a:t>
                </a:r>
              </a:p>
            </c:rich>
          </c:tx>
          <c:overlay val="0"/>
        </c:title>
        <c:numFmt formatCode="0.0" sourceLinked="1"/>
        <c:majorTickMark val="out"/>
        <c:minorTickMark val="none"/>
        <c:tickLblPos val="nextTo"/>
        <c:crossAx val="-101719664"/>
        <c:crosses val="autoZero"/>
        <c:crossBetween val="midCat"/>
      </c:valAx>
      <c:spPr>
        <a:noFill/>
      </c:spPr>
    </c:plotArea>
    <c:plotVisOnly val="1"/>
    <c:dispBlanksAs val="gap"/>
    <c:showDLblsOverMax val="0"/>
  </c:chart>
  <c:printSettings>
    <c:headerFooter/>
    <c:pageMargins b="0.75000000000000222" l="0.70000000000000062" r="0.70000000000000062" t="0.750000000000002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it-IT" sz="1100"/>
              <a:t>Pressione del vento (riferita all</a:t>
            </a:r>
            <a:r>
              <a:rPr lang="it-IT" sz="1100" baseline="0"/>
              <a:t>a parete sottovento)</a:t>
            </a:r>
            <a:endParaRPr lang="it-IT" sz="1100"/>
          </a:p>
        </c:rich>
      </c:tx>
      <c:layout>
        <c:manualLayout>
          <c:xMode val="edge"/>
          <c:yMode val="edge"/>
          <c:x val="0.16553649975943979"/>
          <c:y val="2.8971191913615676E-2"/>
        </c:manualLayout>
      </c:layout>
      <c:overlay val="0"/>
    </c:title>
    <c:autoTitleDeleted val="0"/>
    <c:plotArea>
      <c:layout/>
      <c:scatterChart>
        <c:scatterStyle val="smoothMarker"/>
        <c:varyColors val="0"/>
        <c:ser>
          <c:idx val="1"/>
          <c:order val="0"/>
          <c:spPr>
            <a:ln>
              <a:solidFill>
                <a:srgbClr val="0070C0"/>
              </a:solidFill>
            </a:ln>
          </c:spPr>
          <c:marker>
            <c:symbol val="none"/>
          </c:marker>
          <c:xVal>
            <c:numRef>
              <c:f>'dati nascosti vento'!$S$108:$S$179</c:f>
              <c:numCache>
                <c:formatCode>0.00</c:formatCode>
                <c:ptCount val="72"/>
                <c:pt idx="0">
                  <c:v>0.9402472934205871</c:v>
                </c:pt>
                <c:pt idx="1">
                  <c:v>0.9402472934205871</c:v>
                </c:pt>
                <c:pt idx="2">
                  <c:v>0.9402472934205871</c:v>
                </c:pt>
                <c:pt idx="3">
                  <c:v>0.9402472934205871</c:v>
                </c:pt>
                <c:pt idx="4">
                  <c:v>0.9402472934205871</c:v>
                </c:pt>
                <c:pt idx="5">
                  <c:v>0.9402472934205871</c:v>
                </c:pt>
                <c:pt idx="6">
                  <c:v>0.9402472934205871</c:v>
                </c:pt>
                <c:pt idx="7">
                  <c:v>0.9402472934205871</c:v>
                </c:pt>
                <c:pt idx="8">
                  <c:v>0.9402472934205871</c:v>
                </c:pt>
                <c:pt idx="9">
                  <c:v>0.9402472934205871</c:v>
                </c:pt>
                <c:pt idx="10">
                  <c:v>0.9402472934205871</c:v>
                </c:pt>
                <c:pt idx="11">
                  <c:v>0.9402472934205871</c:v>
                </c:pt>
                <c:pt idx="12">
                  <c:v>0.9402472934205871</c:v>
                </c:pt>
                <c:pt idx="13">
                  <c:v>0.9402472934205871</c:v>
                </c:pt>
                <c:pt idx="14">
                  <c:v>0.9402472934205871</c:v>
                </c:pt>
                <c:pt idx="15">
                  <c:v>0.9402472934205871</c:v>
                </c:pt>
                <c:pt idx="16">
                  <c:v>0.9402472934205871</c:v>
                </c:pt>
                <c:pt idx="17">
                  <c:v>0.9402472934205871</c:v>
                </c:pt>
                <c:pt idx="18">
                  <c:v>0.9402472934205871</c:v>
                </c:pt>
                <c:pt idx="19">
                  <c:v>0.9402472934205871</c:v>
                </c:pt>
                <c:pt idx="20">
                  <c:v>0.9402472934205871</c:v>
                </c:pt>
                <c:pt idx="21">
                  <c:v>0.9402472934205871</c:v>
                </c:pt>
                <c:pt idx="22">
                  <c:v>0.9402472934205871</c:v>
                </c:pt>
                <c:pt idx="23">
                  <c:v>0.9402472934205871</c:v>
                </c:pt>
                <c:pt idx="24">
                  <c:v>0.9402472934205871</c:v>
                </c:pt>
                <c:pt idx="25">
                  <c:v>0.9402472934205871</c:v>
                </c:pt>
                <c:pt idx="26">
                  <c:v>0.9402472934205871</c:v>
                </c:pt>
                <c:pt idx="27">
                  <c:v>0.94494476966819207</c:v>
                </c:pt>
                <c:pt idx="28">
                  <c:v>0.95874631379023179</c:v>
                </c:pt>
                <c:pt idx="29">
                  <c:v>0.97213332095051841</c:v>
                </c:pt>
                <c:pt idx="30">
                  <c:v>0.98513157606841995</c:v>
                </c:pt>
                <c:pt idx="31">
                  <c:v>0.99776447708531169</c:v>
                </c:pt>
                <c:pt idx="32">
                  <c:v>1.010053324122488</c:v>
                </c:pt>
                <c:pt idx="33">
                  <c:v>1.0220175658387307</c:v>
                </c:pt>
                <c:pt idx="34">
                  <c:v>1.0336750104062795</c:v>
                </c:pt>
                <c:pt idx="35">
                  <c:v>1.0450420070608459</c:v>
                </c:pt>
                <c:pt idx="36">
                  <c:v>1.0561336030398216</c:v>
                </c:pt>
                <c:pt idx="37">
                  <c:v>1.0669636798252928</c:v>
                </c:pt>
                <c:pt idx="38">
                  <c:v>1.0775450718977084</c:v>
                </c:pt>
                <c:pt idx="39">
                  <c:v>1.0878896706393311</c:v>
                </c:pt>
                <c:pt idx="40">
                  <c:v>1.0980085155718431</c:v>
                </c:pt>
                <c:pt idx="41">
                  <c:v>1.1079118747453436</c:v>
                </c:pt>
                <c:pt idx="42">
                  <c:v>1.1176093157978868</c:v>
                </c:pt>
                <c:pt idx="43">
                  <c:v>1.1271097689613705</c:v>
                </c:pt>
                <c:pt idx="44">
                  <c:v>1.1364215830898805</c:v>
                </c:pt>
                <c:pt idx="45">
                  <c:v>1.1455525756219629</c:v>
                </c:pt>
                <c:pt idx="46">
                  <c:v>1.1545100772518744</c:v>
                </c:pt>
                <c:pt idx="47">
                  <c:v>1.1633009719713561</c:v>
                </c:pt>
                <c:pt idx="48">
                  <c:v>1.1719317330486296</c:v>
                </c:pt>
                <c:pt idx="49">
                  <c:v>1.1804084554317273</c:v>
                </c:pt>
                <c:pt idx="50">
                  <c:v>1.1887368849962459</c:v>
                </c:pt>
                <c:pt idx="51">
                  <c:v>1.196922445000939</c:v>
                </c:pt>
                <c:pt idx="52">
                  <c:v>1.2049702600665027</c:v>
                </c:pt>
                <c:pt idx="53">
                  <c:v>1.2128851779519783</c:v>
                </c:pt>
                <c:pt idx="54">
                  <c:v>1.2206717893682506</c:v>
                </c:pt>
                <c:pt idx="55">
                  <c:v>1.2283344460381806</c:v>
                </c:pt>
                <c:pt idx="56">
                  <c:v>1.2358772771871867</c:v>
                </c:pt>
                <c:pt idx="57">
                  <c:v>1.2433042046259108</c:v>
                </c:pt>
                <c:pt idx="58">
                  <c:v>1.2506189565674641</c:v>
                </c:pt>
                <c:pt idx="59">
                  <c:v>1.2578250803051267</c:v>
                </c:pt>
                <c:pt idx="60">
                  <c:v>1.2649259538619682</c:v>
                </c:pt>
                <c:pt idx="61">
                  <c:v>1.2719247967113037</c:v>
                </c:pt>
                <c:pt idx="62">
                  <c:v>1.2788246796559175</c:v>
                </c:pt>
                <c:pt idx="63">
                  <c:v>1.2856285339444105</c:v>
                </c:pt>
                <c:pt idx="64">
                  <c:v>1.2923391596946145</c:v>
                </c:pt>
                <c:pt idx="65">
                  <c:v>1.2989592336866151</c:v>
                </c:pt>
                <c:pt idx="66">
                  <c:v>1.305491316581421</c:v>
                </c:pt>
                <c:pt idx="67">
                  <c:v>1.3119378596155704</c:v>
                </c:pt>
                <c:pt idx="68">
                  <c:v>1.3183012108168879</c:v>
                </c:pt>
                <c:pt idx="69">
                  <c:v>1.3245836207820922</c:v>
                </c:pt>
                <c:pt idx="70">
                  <c:v>1.3307872480529817</c:v>
                </c:pt>
                <c:pt idx="71">
                  <c:v>1.3307872480529817</c:v>
                </c:pt>
              </c:numCache>
            </c:numRef>
          </c:xVal>
          <c:yVal>
            <c:numRef>
              <c:f>'dati nascosti vento'!$P$108:$P$178</c:f>
              <c:numCache>
                <c:formatCode>0.0</c:formatCode>
                <c:ptCount val="71"/>
                <c:pt idx="0">
                  <c:v>0</c:v>
                </c:pt>
                <c:pt idx="1">
                  <c:v>0.3</c:v>
                </c:pt>
                <c:pt idx="2">
                  <c:v>0.6</c:v>
                </c:pt>
                <c:pt idx="3">
                  <c:v>0.89999999999999991</c:v>
                </c:pt>
                <c:pt idx="4">
                  <c:v>1.2</c:v>
                </c:pt>
                <c:pt idx="5">
                  <c:v>1.5</c:v>
                </c:pt>
                <c:pt idx="6">
                  <c:v>1.7999999999999998</c:v>
                </c:pt>
                <c:pt idx="7">
                  <c:v>2.1</c:v>
                </c:pt>
                <c:pt idx="8">
                  <c:v>2.4</c:v>
                </c:pt>
                <c:pt idx="9">
                  <c:v>2.6999999999999997</c:v>
                </c:pt>
                <c:pt idx="10">
                  <c:v>3</c:v>
                </c:pt>
                <c:pt idx="11">
                  <c:v>3.3</c:v>
                </c:pt>
                <c:pt idx="12">
                  <c:v>3.5999999999999996</c:v>
                </c:pt>
                <c:pt idx="13">
                  <c:v>3.9</c:v>
                </c:pt>
                <c:pt idx="14">
                  <c:v>4.2</c:v>
                </c:pt>
                <c:pt idx="15">
                  <c:v>4.5</c:v>
                </c:pt>
                <c:pt idx="16">
                  <c:v>4.8</c:v>
                </c:pt>
                <c:pt idx="17">
                  <c:v>5.0999999999999996</c:v>
                </c:pt>
                <c:pt idx="18">
                  <c:v>5.3999999999999995</c:v>
                </c:pt>
                <c:pt idx="19">
                  <c:v>5.7</c:v>
                </c:pt>
                <c:pt idx="20">
                  <c:v>6</c:v>
                </c:pt>
                <c:pt idx="21">
                  <c:v>6.3</c:v>
                </c:pt>
                <c:pt idx="22">
                  <c:v>6.6</c:v>
                </c:pt>
                <c:pt idx="23">
                  <c:v>6.8999999999999995</c:v>
                </c:pt>
                <c:pt idx="24">
                  <c:v>7.1999999999999993</c:v>
                </c:pt>
                <c:pt idx="25">
                  <c:v>7.5</c:v>
                </c:pt>
                <c:pt idx="26">
                  <c:v>7.8</c:v>
                </c:pt>
                <c:pt idx="27">
                  <c:v>8.1</c:v>
                </c:pt>
                <c:pt idx="28">
                  <c:v>8.4</c:v>
                </c:pt>
                <c:pt idx="29">
                  <c:v>8.6999999999999993</c:v>
                </c:pt>
                <c:pt idx="30">
                  <c:v>9</c:v>
                </c:pt>
                <c:pt idx="31">
                  <c:v>9.2999999999999989</c:v>
                </c:pt>
                <c:pt idx="32">
                  <c:v>9.6</c:v>
                </c:pt>
                <c:pt idx="33">
                  <c:v>9.9</c:v>
                </c:pt>
                <c:pt idx="34">
                  <c:v>10.199999999999999</c:v>
                </c:pt>
                <c:pt idx="35">
                  <c:v>10.5</c:v>
                </c:pt>
                <c:pt idx="36">
                  <c:v>10.799999999999999</c:v>
                </c:pt>
                <c:pt idx="37">
                  <c:v>11.1</c:v>
                </c:pt>
                <c:pt idx="38">
                  <c:v>11.4</c:v>
                </c:pt>
                <c:pt idx="39">
                  <c:v>11.7</c:v>
                </c:pt>
                <c:pt idx="40">
                  <c:v>12</c:v>
                </c:pt>
                <c:pt idx="41">
                  <c:v>12.299999999999999</c:v>
                </c:pt>
                <c:pt idx="42">
                  <c:v>12.6</c:v>
                </c:pt>
                <c:pt idx="43">
                  <c:v>12.9</c:v>
                </c:pt>
                <c:pt idx="44">
                  <c:v>13.2</c:v>
                </c:pt>
                <c:pt idx="45">
                  <c:v>13.5</c:v>
                </c:pt>
                <c:pt idx="46">
                  <c:v>13.799999999999999</c:v>
                </c:pt>
                <c:pt idx="47">
                  <c:v>14.1</c:v>
                </c:pt>
                <c:pt idx="48">
                  <c:v>14.399999999999999</c:v>
                </c:pt>
                <c:pt idx="49">
                  <c:v>14.7</c:v>
                </c:pt>
                <c:pt idx="50">
                  <c:v>15</c:v>
                </c:pt>
                <c:pt idx="51">
                  <c:v>15.299999999999999</c:v>
                </c:pt>
                <c:pt idx="52">
                  <c:v>15.6</c:v>
                </c:pt>
                <c:pt idx="53">
                  <c:v>15.899999999999999</c:v>
                </c:pt>
                <c:pt idx="54">
                  <c:v>16.2</c:v>
                </c:pt>
                <c:pt idx="55">
                  <c:v>16.5</c:v>
                </c:pt>
                <c:pt idx="56">
                  <c:v>16.8</c:v>
                </c:pt>
                <c:pt idx="57">
                  <c:v>17.099999999999998</c:v>
                </c:pt>
                <c:pt idx="58">
                  <c:v>17.399999999999999</c:v>
                </c:pt>
                <c:pt idx="59">
                  <c:v>17.7</c:v>
                </c:pt>
                <c:pt idx="60">
                  <c:v>18</c:v>
                </c:pt>
                <c:pt idx="61">
                  <c:v>18.3</c:v>
                </c:pt>
                <c:pt idx="62">
                  <c:v>18.599999999999998</c:v>
                </c:pt>
                <c:pt idx="63">
                  <c:v>18.899999999999999</c:v>
                </c:pt>
                <c:pt idx="64">
                  <c:v>19.2</c:v>
                </c:pt>
                <c:pt idx="65">
                  <c:v>19.5</c:v>
                </c:pt>
                <c:pt idx="66">
                  <c:v>19.8</c:v>
                </c:pt>
                <c:pt idx="67">
                  <c:v>20.099999999999998</c:v>
                </c:pt>
                <c:pt idx="68">
                  <c:v>20.399999999999999</c:v>
                </c:pt>
                <c:pt idx="69">
                  <c:v>20.7</c:v>
                </c:pt>
                <c:pt idx="70">
                  <c:v>21</c:v>
                </c:pt>
              </c:numCache>
            </c:numRef>
          </c:yVal>
          <c:smooth val="1"/>
          <c:extLst xmlns:c16r2="http://schemas.microsoft.com/office/drawing/2015/06/chart">
            <c:ext xmlns:c16="http://schemas.microsoft.com/office/drawing/2014/chart" uri="{C3380CC4-5D6E-409C-BE32-E72D297353CC}">
              <c16:uniqueId val="{00000000-A513-456A-B9FB-D9318C971E3A}"/>
            </c:ext>
          </c:extLst>
        </c:ser>
        <c:dLbls>
          <c:showLegendKey val="0"/>
          <c:showVal val="0"/>
          <c:showCatName val="0"/>
          <c:showSerName val="0"/>
          <c:showPercent val="0"/>
          <c:showBubbleSize val="0"/>
        </c:dLbls>
        <c:axId val="-1842803664"/>
        <c:axId val="-1842806928"/>
      </c:scatterChart>
      <c:valAx>
        <c:axId val="-1842803664"/>
        <c:scaling>
          <c:orientation val="minMax"/>
        </c:scaling>
        <c:delete val="0"/>
        <c:axPos val="b"/>
        <c:title>
          <c:tx>
            <c:rich>
              <a:bodyPr/>
              <a:lstStyle/>
              <a:p>
                <a:pPr>
                  <a:defRPr/>
                </a:pPr>
                <a:r>
                  <a:rPr lang="it-IT"/>
                  <a:t>Pressione del vento [kN/m²]</a:t>
                </a:r>
              </a:p>
            </c:rich>
          </c:tx>
          <c:overlay val="0"/>
        </c:title>
        <c:numFmt formatCode="0.00" sourceLinked="1"/>
        <c:majorTickMark val="out"/>
        <c:minorTickMark val="none"/>
        <c:tickLblPos val="nextTo"/>
        <c:crossAx val="-1842806928"/>
        <c:crosses val="autoZero"/>
        <c:crossBetween val="midCat"/>
      </c:valAx>
      <c:valAx>
        <c:axId val="-1842806928"/>
        <c:scaling>
          <c:orientation val="minMax"/>
        </c:scaling>
        <c:delete val="0"/>
        <c:axPos val="l"/>
        <c:majorGridlines/>
        <c:title>
          <c:tx>
            <c:rich>
              <a:bodyPr/>
              <a:lstStyle/>
              <a:p>
                <a:pPr>
                  <a:defRPr/>
                </a:pPr>
                <a:r>
                  <a:rPr lang="it-IT"/>
                  <a:t>Quota del fabbricato [m]</a:t>
                </a:r>
              </a:p>
            </c:rich>
          </c:tx>
          <c:overlay val="0"/>
        </c:title>
        <c:numFmt formatCode="0.0" sourceLinked="1"/>
        <c:majorTickMark val="out"/>
        <c:minorTickMark val="none"/>
        <c:tickLblPos val="nextTo"/>
        <c:crossAx val="-1842803664"/>
        <c:crosses val="autoZero"/>
        <c:crossBetween val="midCat"/>
      </c:valAx>
    </c:plotArea>
    <c:plotVisOnly val="1"/>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xVal>
            <c:numRef>
              <c:f>'dati nascosti vento'!$H$4:$H$102</c:f>
              <c:numCache>
                <c:formatCode>General</c:formatCode>
                <c:ptCount val="99"/>
                <c:pt idx="0">
                  <c:v>10</c:v>
                </c:pt>
                <c:pt idx="1">
                  <c:v>15</c:v>
                </c:pt>
                <c:pt idx="2">
                  <c:v>20</c:v>
                </c:pt>
                <c:pt idx="3">
                  <c:v>25</c:v>
                </c:pt>
                <c:pt idx="4">
                  <c:v>30</c:v>
                </c:pt>
                <c:pt idx="5">
                  <c:v>35</c:v>
                </c:pt>
                <c:pt idx="6">
                  <c:v>40</c:v>
                </c:pt>
                <c:pt idx="7">
                  <c:v>45</c:v>
                </c:pt>
                <c:pt idx="8">
                  <c:v>50</c:v>
                </c:pt>
                <c:pt idx="9">
                  <c:v>55</c:v>
                </c:pt>
                <c:pt idx="10">
                  <c:v>60</c:v>
                </c:pt>
                <c:pt idx="11">
                  <c:v>65</c:v>
                </c:pt>
                <c:pt idx="12">
                  <c:v>70</c:v>
                </c:pt>
                <c:pt idx="13">
                  <c:v>75</c:v>
                </c:pt>
                <c:pt idx="14">
                  <c:v>80</c:v>
                </c:pt>
                <c:pt idx="15">
                  <c:v>85</c:v>
                </c:pt>
                <c:pt idx="16">
                  <c:v>90</c:v>
                </c:pt>
                <c:pt idx="17">
                  <c:v>95</c:v>
                </c:pt>
                <c:pt idx="18">
                  <c:v>100</c:v>
                </c:pt>
                <c:pt idx="19">
                  <c:v>105</c:v>
                </c:pt>
                <c:pt idx="20">
                  <c:v>110</c:v>
                </c:pt>
                <c:pt idx="21">
                  <c:v>115</c:v>
                </c:pt>
                <c:pt idx="22">
                  <c:v>120</c:v>
                </c:pt>
                <c:pt idx="23">
                  <c:v>125</c:v>
                </c:pt>
                <c:pt idx="24">
                  <c:v>130</c:v>
                </c:pt>
                <c:pt idx="25">
                  <c:v>135</c:v>
                </c:pt>
                <c:pt idx="26">
                  <c:v>140</c:v>
                </c:pt>
                <c:pt idx="27">
                  <c:v>145</c:v>
                </c:pt>
                <c:pt idx="28">
                  <c:v>150</c:v>
                </c:pt>
                <c:pt idx="29">
                  <c:v>155</c:v>
                </c:pt>
                <c:pt idx="30">
                  <c:v>160</c:v>
                </c:pt>
                <c:pt idx="31">
                  <c:v>165</c:v>
                </c:pt>
                <c:pt idx="32">
                  <c:v>170</c:v>
                </c:pt>
                <c:pt idx="33">
                  <c:v>175</c:v>
                </c:pt>
                <c:pt idx="34">
                  <c:v>180</c:v>
                </c:pt>
                <c:pt idx="35">
                  <c:v>185</c:v>
                </c:pt>
                <c:pt idx="36">
                  <c:v>190</c:v>
                </c:pt>
                <c:pt idx="37">
                  <c:v>195</c:v>
                </c:pt>
                <c:pt idx="38">
                  <c:v>200</c:v>
                </c:pt>
                <c:pt idx="39">
                  <c:v>205</c:v>
                </c:pt>
                <c:pt idx="40">
                  <c:v>210</c:v>
                </c:pt>
                <c:pt idx="41">
                  <c:v>215</c:v>
                </c:pt>
                <c:pt idx="42">
                  <c:v>220</c:v>
                </c:pt>
                <c:pt idx="43">
                  <c:v>225</c:v>
                </c:pt>
                <c:pt idx="44">
                  <c:v>230</c:v>
                </c:pt>
                <c:pt idx="45">
                  <c:v>235</c:v>
                </c:pt>
                <c:pt idx="46">
                  <c:v>240</c:v>
                </c:pt>
                <c:pt idx="47">
                  <c:v>245</c:v>
                </c:pt>
                <c:pt idx="48">
                  <c:v>250</c:v>
                </c:pt>
                <c:pt idx="49">
                  <c:v>255</c:v>
                </c:pt>
                <c:pt idx="50">
                  <c:v>260</c:v>
                </c:pt>
                <c:pt idx="51">
                  <c:v>265</c:v>
                </c:pt>
                <c:pt idx="52">
                  <c:v>270</c:v>
                </c:pt>
                <c:pt idx="53">
                  <c:v>275</c:v>
                </c:pt>
                <c:pt idx="54">
                  <c:v>280</c:v>
                </c:pt>
                <c:pt idx="55">
                  <c:v>285</c:v>
                </c:pt>
                <c:pt idx="56">
                  <c:v>290</c:v>
                </c:pt>
                <c:pt idx="57">
                  <c:v>295</c:v>
                </c:pt>
                <c:pt idx="58">
                  <c:v>300</c:v>
                </c:pt>
                <c:pt idx="59">
                  <c:v>305</c:v>
                </c:pt>
                <c:pt idx="60">
                  <c:v>310</c:v>
                </c:pt>
                <c:pt idx="61">
                  <c:v>315</c:v>
                </c:pt>
                <c:pt idx="62">
                  <c:v>320</c:v>
                </c:pt>
                <c:pt idx="63">
                  <c:v>325</c:v>
                </c:pt>
                <c:pt idx="64">
                  <c:v>330</c:v>
                </c:pt>
                <c:pt idx="65">
                  <c:v>335</c:v>
                </c:pt>
                <c:pt idx="66">
                  <c:v>340</c:v>
                </c:pt>
                <c:pt idx="67">
                  <c:v>345</c:v>
                </c:pt>
                <c:pt idx="68">
                  <c:v>350</c:v>
                </c:pt>
                <c:pt idx="69">
                  <c:v>355</c:v>
                </c:pt>
                <c:pt idx="70">
                  <c:v>360</c:v>
                </c:pt>
                <c:pt idx="71">
                  <c:v>365</c:v>
                </c:pt>
                <c:pt idx="72">
                  <c:v>370</c:v>
                </c:pt>
                <c:pt idx="73">
                  <c:v>375</c:v>
                </c:pt>
                <c:pt idx="74">
                  <c:v>380</c:v>
                </c:pt>
                <c:pt idx="75">
                  <c:v>385</c:v>
                </c:pt>
                <c:pt idx="76">
                  <c:v>390</c:v>
                </c:pt>
                <c:pt idx="77">
                  <c:v>395</c:v>
                </c:pt>
                <c:pt idx="78">
                  <c:v>400</c:v>
                </c:pt>
                <c:pt idx="79">
                  <c:v>405</c:v>
                </c:pt>
                <c:pt idx="80">
                  <c:v>410</c:v>
                </c:pt>
                <c:pt idx="81">
                  <c:v>415</c:v>
                </c:pt>
                <c:pt idx="82">
                  <c:v>420</c:v>
                </c:pt>
                <c:pt idx="83">
                  <c:v>425</c:v>
                </c:pt>
                <c:pt idx="84">
                  <c:v>430</c:v>
                </c:pt>
                <c:pt idx="85">
                  <c:v>435</c:v>
                </c:pt>
                <c:pt idx="86">
                  <c:v>440</c:v>
                </c:pt>
                <c:pt idx="87">
                  <c:v>445</c:v>
                </c:pt>
                <c:pt idx="88">
                  <c:v>450</c:v>
                </c:pt>
                <c:pt idx="89">
                  <c:v>455</c:v>
                </c:pt>
                <c:pt idx="90">
                  <c:v>460</c:v>
                </c:pt>
                <c:pt idx="91">
                  <c:v>465</c:v>
                </c:pt>
                <c:pt idx="92">
                  <c:v>470</c:v>
                </c:pt>
                <c:pt idx="93">
                  <c:v>475</c:v>
                </c:pt>
                <c:pt idx="94">
                  <c:v>480</c:v>
                </c:pt>
                <c:pt idx="95">
                  <c:v>485</c:v>
                </c:pt>
                <c:pt idx="96">
                  <c:v>490</c:v>
                </c:pt>
                <c:pt idx="97">
                  <c:v>495</c:v>
                </c:pt>
                <c:pt idx="98">
                  <c:v>500</c:v>
                </c:pt>
              </c:numCache>
            </c:numRef>
          </c:xVal>
          <c:yVal>
            <c:numRef>
              <c:f>'dati nascosti vento'!$I$4:$I$102</c:f>
              <c:numCache>
                <c:formatCode>0.000</c:formatCode>
                <c:ptCount val="99"/>
                <c:pt idx="0">
                  <c:v>0.90314247177433216</c:v>
                </c:pt>
                <c:pt idx="1">
                  <c:v>0.92913783169900976</c:v>
                </c:pt>
                <c:pt idx="2">
                  <c:v>0.94691444466606578</c:v>
                </c:pt>
                <c:pt idx="3">
                  <c:v>0.96038279056457787</c:v>
                </c:pt>
                <c:pt idx="4">
                  <c:v>0.97120189997686168</c:v>
                </c:pt>
                <c:pt idx="5">
                  <c:v>0.98022958879064337</c:v>
                </c:pt>
                <c:pt idx="6">
                  <c:v>0.98796650576820921</c:v>
                </c:pt>
                <c:pt idx="7">
                  <c:v>0.99473001325592336</c:v>
                </c:pt>
                <c:pt idx="8">
                  <c:v>1.0007337802921321</c:v>
                </c:pt>
                <c:pt idx="9">
                  <c:v>1.0061284324193829</c:v>
                </c:pt>
                <c:pt idx="10">
                  <c:v>1.01102407832996</c:v>
                </c:pt>
                <c:pt idx="11">
                  <c:v>1.0155036110958284</c:v>
                </c:pt>
                <c:pt idx="12">
                  <c:v>1.0196309718360603</c:v>
                </c:pt>
                <c:pt idx="13">
                  <c:v>1.0234565024757023</c:v>
                </c:pt>
                <c:pt idx="14">
                  <c:v>1.0270205361062441</c:v>
                </c:pt>
                <c:pt idx="15">
                  <c:v>1.0303558776542665</c:v>
                </c:pt>
                <c:pt idx="16">
                  <c:v>1.0334895620918512</c:v>
                </c:pt>
                <c:pt idx="17">
                  <c:v>1.0364441285307389</c:v>
                </c:pt>
                <c:pt idx="18">
                  <c:v>1.0392385616461532</c:v>
                </c:pt>
                <c:pt idx="19">
                  <c:v>1.0418889993793494</c:v>
                </c:pt>
                <c:pt idx="20">
                  <c:v>1.0444092731774344</c:v>
                </c:pt>
                <c:pt idx="21">
                  <c:v>1.0468113261192826</c:v>
                </c:pt>
                <c:pt idx="22">
                  <c:v>1.049105540578835</c:v>
                </c:pt>
                <c:pt idx="23">
                  <c:v>1.0513009979097823</c:v>
                </c:pt>
                <c:pt idx="24">
                  <c:v>1.0534056863805785</c:v>
                </c:pt>
                <c:pt idx="25">
                  <c:v>1.0554266692452625</c:v>
                </c:pt>
                <c:pt idx="26">
                  <c:v>1.0573702217709586</c:v>
                </c:pt>
                <c:pt idx="27">
                  <c:v>1.0592419438487357</c:v>
                </c:pt>
                <c:pt idx="28">
                  <c:v>1.0610468532223396</c:v>
                </c:pt>
                <c:pt idx="29">
                  <c:v>1.0627894631995203</c:v>
                </c:pt>
                <c:pt idx="30">
                  <c:v>1.0644738478413656</c:v>
                </c:pt>
                <c:pt idx="31">
                  <c:v>1.0661036969721076</c:v>
                </c:pt>
                <c:pt idx="32">
                  <c:v>1.0676823628565562</c:v>
                </c:pt>
                <c:pt idx="33">
                  <c:v>1.0692129000131074</c:v>
                </c:pt>
                <c:pt idx="34">
                  <c:v>1.070698099337472</c:v>
                </c:pt>
                <c:pt idx="35">
                  <c:v>1.0721405174842671</c:v>
                </c:pt>
                <c:pt idx="36">
                  <c:v>1.0735425022748137</c:v>
                </c:pt>
                <c:pt idx="37">
                  <c:v>1.074906214758208</c:v>
                </c:pt>
                <c:pt idx="38">
                  <c:v>1.0762336484403332</c:v>
                </c:pt>
                <c:pt idx="39">
                  <c:v>1.0775266461055821</c:v>
                </c:pt>
                <c:pt idx="40">
                  <c:v>1.0787869145835749</c:v>
                </c:pt>
                <c:pt idx="41">
                  <c:v>1.0800160377545249</c:v>
                </c:pt>
                <c:pt idx="42">
                  <c:v>1.0812154880391427</c:v>
                </c:pt>
                <c:pt idx="43">
                  <c:v>1.082386636579844</c:v>
                </c:pt>
                <c:pt idx="44">
                  <c:v>1.0835307622879164</c:v>
                </c:pt>
                <c:pt idx="45">
                  <c:v>1.0846490599046814</c:v>
                </c:pt>
                <c:pt idx="46">
                  <c:v>1.085742647202695</c:v>
                </c:pt>
                <c:pt idx="47">
                  <c:v>1.086812571434594</c:v>
                </c:pt>
                <c:pt idx="48">
                  <c:v>1.0878598151218681</c:v>
                </c:pt>
                <c:pt idx="49">
                  <c:v>1.0888853012628652</c:v>
                </c:pt>
                <c:pt idx="50">
                  <c:v>1.0898898980284994</c:v>
                </c:pt>
                <c:pt idx="51">
                  <c:v>1.0908744230048619</c:v>
                </c:pt>
                <c:pt idx="52">
                  <c:v>1.0918396470341369</c:v>
                </c:pt>
                <c:pt idx="53">
                  <c:v>1.0927862976985416</c:v>
                </c:pt>
                <c:pt idx="54">
                  <c:v>1.0937150624863372</c:v>
                </c:pt>
                <c:pt idx="55">
                  <c:v>1.0946265916740203</c:v>
                </c:pt>
                <c:pt idx="56">
                  <c:v>1.095521500954681</c:v>
                </c:pt>
                <c:pt idx="57">
                  <c:v>1.0964003738388195</c:v>
                </c:pt>
                <c:pt idx="58">
                  <c:v>1.0972637638508393</c:v>
                </c:pt>
                <c:pt idx="59">
                  <c:v>1.0981121965417078</c:v>
                </c:pt>
                <c:pt idx="60">
                  <c:v>1.0989461713358977</c:v>
                </c:pt>
                <c:pt idx="61">
                  <c:v>1.0997661632287137</c:v>
                </c:pt>
                <c:pt idx="62">
                  <c:v>1.1005726243482847</c:v>
                </c:pt>
                <c:pt idx="63">
                  <c:v>1.1013659853949533</c:v>
                </c:pt>
                <c:pt idx="64">
                  <c:v>1.1021466569694025</c:v>
                </c:pt>
                <c:pt idx="65">
                  <c:v>1.1029150307996933</c:v>
                </c:pt>
                <c:pt idx="66">
                  <c:v>1.1036714808762682</c:v>
                </c:pt>
                <c:pt idx="67">
                  <c:v>1.1044163645030824</c:v>
                </c:pt>
                <c:pt idx="68">
                  <c:v>1.1051500232721798</c:v>
                </c:pt>
                <c:pt idx="69">
                  <c:v>1.105872783968306</c:v>
                </c:pt>
                <c:pt idx="70">
                  <c:v>1.1065849594094628</c:v>
                </c:pt>
                <c:pt idx="71">
                  <c:v>1.1072868492288062</c:v>
                </c:pt>
                <c:pt idx="72">
                  <c:v>1.1079787406026906</c:v>
                </c:pt>
                <c:pt idx="73">
                  <c:v>1.1086609089292538</c:v>
                </c:pt>
                <c:pt idx="74">
                  <c:v>1.1093336184615306</c:v>
                </c:pt>
                <c:pt idx="75">
                  <c:v>1.1099971228986598</c:v>
                </c:pt>
                <c:pt idx="76">
                  <c:v>1.1106516659385122</c:v>
                </c:pt>
                <c:pt idx="77">
                  <c:v>1.1112974817946781</c:v>
                </c:pt>
                <c:pt idx="78">
                  <c:v>1.1119347956805583</c:v>
                </c:pt>
                <c:pt idx="79">
                  <c:v>1.1125638242630134</c:v>
                </c:pt>
                <c:pt idx="80">
                  <c:v>1.1131847760878655</c:v>
                </c:pt>
                <c:pt idx="81">
                  <c:v>1.1137978519792913</c:v>
                </c:pt>
                <c:pt idx="82">
                  <c:v>1.1144032454150117</c:v>
                </c:pt>
                <c:pt idx="83">
                  <c:v>1.1150011428790321</c:v>
                </c:pt>
                <c:pt idx="84">
                  <c:v>1.1155917241934883</c:v>
                </c:pt>
                <c:pt idx="85">
                  <c:v>1.1161751628311067</c:v>
                </c:pt>
                <c:pt idx="86">
                  <c:v>1.1167516262095742</c:v>
                </c:pt>
                <c:pt idx="87">
                  <c:v>1.1173212759691014</c:v>
                </c:pt>
                <c:pt idx="88">
                  <c:v>1.1178842682342789</c:v>
                </c:pt>
                <c:pt idx="89">
                  <c:v>1.1184407538613177</c:v>
                </c:pt>
                <c:pt idx="90">
                  <c:v>1.118990878671597</c:v>
                </c:pt>
                <c:pt idx="91">
                  <c:v>1.1195347836724561</c:v>
                </c:pt>
                <c:pt idx="92">
                  <c:v>1.1200726052660412</c:v>
                </c:pt>
                <c:pt idx="93">
                  <c:v>1.120604475446954</c:v>
                </c:pt>
                <c:pt idx="94">
                  <c:v>1.1211305219894632</c:v>
                </c:pt>
                <c:pt idx="95">
                  <c:v>1.1216508686248758</c:v>
                </c:pt>
                <c:pt idx="96">
                  <c:v>1.1221656352097182</c:v>
                </c:pt>
                <c:pt idx="97">
                  <c:v>1.1226749378852849</c:v>
                </c:pt>
                <c:pt idx="98">
                  <c:v>1.1231788892290664</c:v>
                </c:pt>
              </c:numCache>
            </c:numRef>
          </c:yVal>
          <c:smooth val="0"/>
          <c:extLst xmlns:c16r2="http://schemas.microsoft.com/office/drawing/2015/06/chart">
            <c:ext xmlns:c16="http://schemas.microsoft.com/office/drawing/2014/chart" uri="{C3380CC4-5D6E-409C-BE32-E72D297353CC}">
              <c16:uniqueId val="{00000000-7F6B-40A0-A00E-0A6BF8C5285D}"/>
            </c:ext>
          </c:extLst>
        </c:ser>
        <c:dLbls>
          <c:showLegendKey val="0"/>
          <c:showVal val="0"/>
          <c:showCatName val="0"/>
          <c:showSerName val="0"/>
          <c:showPercent val="0"/>
          <c:showBubbleSize val="0"/>
        </c:dLbls>
        <c:axId val="-1842808016"/>
        <c:axId val="-1842810736"/>
      </c:scatterChart>
      <c:valAx>
        <c:axId val="-1842808016"/>
        <c:scaling>
          <c:logBase val="10"/>
          <c:orientation val="minMax"/>
          <c:max val="500"/>
          <c:min val="10"/>
        </c:scaling>
        <c:delete val="0"/>
        <c:axPos val="b"/>
        <c:numFmt formatCode="General" sourceLinked="1"/>
        <c:majorTickMark val="out"/>
        <c:minorTickMark val="none"/>
        <c:tickLblPos val="nextTo"/>
        <c:crossAx val="-1842810736"/>
        <c:crosses val="autoZero"/>
        <c:crossBetween val="midCat"/>
      </c:valAx>
      <c:valAx>
        <c:axId val="-1842810736"/>
        <c:scaling>
          <c:orientation val="minMax"/>
          <c:max val="1.5"/>
          <c:min val="0.5"/>
        </c:scaling>
        <c:delete val="0"/>
        <c:axPos val="l"/>
        <c:majorGridlines/>
        <c:numFmt formatCode="0.000" sourceLinked="1"/>
        <c:majorTickMark val="out"/>
        <c:minorTickMark val="none"/>
        <c:tickLblPos val="nextTo"/>
        <c:crossAx val="-1842808016"/>
        <c:crosses val="autoZero"/>
        <c:crossBetween val="midCat"/>
        <c:majorUnit val="0.25"/>
        <c:minorUnit val="2.0000000000000011E-2"/>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Spettro di risposta elastico in</a:t>
            </a:r>
            <a:r>
              <a:rPr lang="it-IT" baseline="0"/>
              <a:t> accelerazione delle componenti orizzontali e </a:t>
            </a:r>
            <a:r>
              <a:rPr lang="it-IT" sz="1400" b="0" i="0" u="none" strike="noStrike" baseline="0">
                <a:effectLst/>
              </a:rPr>
              <a:t>Spettro di progetto elastico in accelerazione delle componenti orizzontali </a:t>
            </a:r>
            <a:endParaRPr lang="it-IT"/>
          </a:p>
        </c:rich>
      </c:tx>
      <c:layout/>
      <c:overlay val="0"/>
      <c:spPr>
        <a:noFill/>
        <a:ln>
          <a:noFill/>
        </a:ln>
        <a:effectLst/>
      </c:spPr>
    </c:title>
    <c:autoTitleDeleted val="0"/>
    <c:plotArea>
      <c:layout>
        <c:manualLayout>
          <c:layoutTarget val="inner"/>
          <c:xMode val="edge"/>
          <c:yMode val="edge"/>
          <c:x val="0.13217259206235585"/>
          <c:y val="0.18076033464566929"/>
          <c:w val="0.70892770221904089"/>
          <c:h val="0.71461142552493451"/>
        </c:manualLayout>
      </c:layout>
      <c:scatterChart>
        <c:scatterStyle val="smoothMarker"/>
        <c:varyColors val="0"/>
        <c:ser>
          <c:idx val="0"/>
          <c:order val="0"/>
          <c:tx>
            <c:v>SPETTRO ELASTICO</c:v>
          </c:tx>
          <c:spPr>
            <a:ln w="19050" cap="rnd">
              <a:solidFill>
                <a:schemeClr val="accent1"/>
              </a:solidFill>
              <a:round/>
            </a:ln>
            <a:effectLst/>
          </c:spPr>
          <c:marker>
            <c:symbol val="none"/>
          </c:marker>
          <c:xVal>
            <c:numRef>
              <c:f>'SPETTRO DI PROGETTO ORIZZONTALE'!$B$11:$B$511</c:f>
              <c:numCache>
                <c:formatCode>0.00</c:formatCode>
                <c:ptCount val="5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pt idx="151">
                  <c:v>1.5100000000000011</c:v>
                </c:pt>
                <c:pt idx="152">
                  <c:v>1.5200000000000011</c:v>
                </c:pt>
                <c:pt idx="153">
                  <c:v>1.5300000000000011</c:v>
                </c:pt>
                <c:pt idx="154">
                  <c:v>1.5400000000000011</c:v>
                </c:pt>
                <c:pt idx="155">
                  <c:v>1.5500000000000012</c:v>
                </c:pt>
                <c:pt idx="156">
                  <c:v>1.5600000000000012</c:v>
                </c:pt>
                <c:pt idx="157">
                  <c:v>1.5700000000000012</c:v>
                </c:pt>
                <c:pt idx="158">
                  <c:v>1.5800000000000012</c:v>
                </c:pt>
                <c:pt idx="159">
                  <c:v>1.5900000000000012</c:v>
                </c:pt>
                <c:pt idx="160">
                  <c:v>1.6000000000000012</c:v>
                </c:pt>
                <c:pt idx="161">
                  <c:v>1.6100000000000012</c:v>
                </c:pt>
                <c:pt idx="162">
                  <c:v>1.6200000000000012</c:v>
                </c:pt>
                <c:pt idx="163">
                  <c:v>1.6300000000000012</c:v>
                </c:pt>
                <c:pt idx="164">
                  <c:v>1.6400000000000012</c:v>
                </c:pt>
                <c:pt idx="165">
                  <c:v>1.6500000000000012</c:v>
                </c:pt>
                <c:pt idx="166">
                  <c:v>1.6600000000000013</c:v>
                </c:pt>
                <c:pt idx="167">
                  <c:v>1.6700000000000013</c:v>
                </c:pt>
                <c:pt idx="168">
                  <c:v>1.6800000000000013</c:v>
                </c:pt>
                <c:pt idx="169">
                  <c:v>1.6900000000000013</c:v>
                </c:pt>
                <c:pt idx="170">
                  <c:v>1.7000000000000013</c:v>
                </c:pt>
                <c:pt idx="171">
                  <c:v>1.7100000000000013</c:v>
                </c:pt>
                <c:pt idx="172">
                  <c:v>1.7200000000000013</c:v>
                </c:pt>
                <c:pt idx="173">
                  <c:v>1.7300000000000013</c:v>
                </c:pt>
                <c:pt idx="174">
                  <c:v>1.7400000000000013</c:v>
                </c:pt>
                <c:pt idx="175">
                  <c:v>1.7500000000000013</c:v>
                </c:pt>
                <c:pt idx="176">
                  <c:v>1.7600000000000013</c:v>
                </c:pt>
                <c:pt idx="177">
                  <c:v>1.7700000000000014</c:v>
                </c:pt>
                <c:pt idx="178">
                  <c:v>1.7800000000000014</c:v>
                </c:pt>
                <c:pt idx="179">
                  <c:v>1.7900000000000014</c:v>
                </c:pt>
                <c:pt idx="180">
                  <c:v>1.8000000000000014</c:v>
                </c:pt>
                <c:pt idx="181">
                  <c:v>1.8100000000000014</c:v>
                </c:pt>
                <c:pt idx="182">
                  <c:v>1.8200000000000014</c:v>
                </c:pt>
                <c:pt idx="183">
                  <c:v>1.8300000000000014</c:v>
                </c:pt>
                <c:pt idx="184">
                  <c:v>1.8400000000000014</c:v>
                </c:pt>
                <c:pt idx="185">
                  <c:v>1.8500000000000014</c:v>
                </c:pt>
                <c:pt idx="186">
                  <c:v>1.8600000000000014</c:v>
                </c:pt>
                <c:pt idx="187">
                  <c:v>1.8700000000000014</c:v>
                </c:pt>
                <c:pt idx="188">
                  <c:v>1.8800000000000014</c:v>
                </c:pt>
                <c:pt idx="189">
                  <c:v>1.8900000000000015</c:v>
                </c:pt>
                <c:pt idx="190">
                  <c:v>1.9000000000000015</c:v>
                </c:pt>
                <c:pt idx="191">
                  <c:v>1.9100000000000015</c:v>
                </c:pt>
                <c:pt idx="192">
                  <c:v>1.9200000000000015</c:v>
                </c:pt>
                <c:pt idx="193">
                  <c:v>1.9300000000000015</c:v>
                </c:pt>
                <c:pt idx="194">
                  <c:v>1.9400000000000015</c:v>
                </c:pt>
                <c:pt idx="195">
                  <c:v>1.9500000000000015</c:v>
                </c:pt>
                <c:pt idx="196">
                  <c:v>1.9600000000000015</c:v>
                </c:pt>
                <c:pt idx="197">
                  <c:v>1.9700000000000015</c:v>
                </c:pt>
                <c:pt idx="198">
                  <c:v>1.9800000000000015</c:v>
                </c:pt>
                <c:pt idx="199">
                  <c:v>1.9900000000000015</c:v>
                </c:pt>
                <c:pt idx="200">
                  <c:v>2.0000000000000013</c:v>
                </c:pt>
                <c:pt idx="201">
                  <c:v>2.0100000000000011</c:v>
                </c:pt>
                <c:pt idx="202">
                  <c:v>2.0200000000000009</c:v>
                </c:pt>
                <c:pt idx="203">
                  <c:v>2.0300000000000007</c:v>
                </c:pt>
                <c:pt idx="204">
                  <c:v>2.0400000000000005</c:v>
                </c:pt>
                <c:pt idx="205">
                  <c:v>2.0500000000000003</c:v>
                </c:pt>
                <c:pt idx="206">
                  <c:v>2.06</c:v>
                </c:pt>
                <c:pt idx="207">
                  <c:v>2.0699999999999998</c:v>
                </c:pt>
                <c:pt idx="208">
                  <c:v>2.0799999999999996</c:v>
                </c:pt>
                <c:pt idx="209">
                  <c:v>2.0899999999999994</c:v>
                </c:pt>
                <c:pt idx="210">
                  <c:v>2.0999999999999992</c:v>
                </c:pt>
                <c:pt idx="211">
                  <c:v>2.109999999999999</c:v>
                </c:pt>
                <c:pt idx="212">
                  <c:v>2.1199999999999988</c:v>
                </c:pt>
                <c:pt idx="213">
                  <c:v>2.1299999999999986</c:v>
                </c:pt>
                <c:pt idx="214">
                  <c:v>2.1399999999999983</c:v>
                </c:pt>
                <c:pt idx="215">
                  <c:v>2.1499999999999981</c:v>
                </c:pt>
                <c:pt idx="216">
                  <c:v>2.1599999999999979</c:v>
                </c:pt>
                <c:pt idx="217">
                  <c:v>2.1699999999999977</c:v>
                </c:pt>
                <c:pt idx="218">
                  <c:v>2.1799999999999975</c:v>
                </c:pt>
                <c:pt idx="219">
                  <c:v>2.1899999999999973</c:v>
                </c:pt>
                <c:pt idx="220">
                  <c:v>2.1999999999999971</c:v>
                </c:pt>
                <c:pt idx="221">
                  <c:v>2.2099999999999969</c:v>
                </c:pt>
                <c:pt idx="222">
                  <c:v>2.2199999999999966</c:v>
                </c:pt>
                <c:pt idx="223">
                  <c:v>2.2299999999999964</c:v>
                </c:pt>
                <c:pt idx="224">
                  <c:v>2.2399999999999962</c:v>
                </c:pt>
                <c:pt idx="225">
                  <c:v>2.249999999999996</c:v>
                </c:pt>
                <c:pt idx="226">
                  <c:v>2.2599999999999958</c:v>
                </c:pt>
                <c:pt idx="227">
                  <c:v>2.2699999999999956</c:v>
                </c:pt>
                <c:pt idx="228">
                  <c:v>2.2799999999999954</c:v>
                </c:pt>
                <c:pt idx="229">
                  <c:v>2.2899999999999952</c:v>
                </c:pt>
                <c:pt idx="230">
                  <c:v>2.2999999999999949</c:v>
                </c:pt>
                <c:pt idx="231">
                  <c:v>2.3099999999999947</c:v>
                </c:pt>
                <c:pt idx="232">
                  <c:v>2.3199999999999945</c:v>
                </c:pt>
                <c:pt idx="233">
                  <c:v>2.3299999999999943</c:v>
                </c:pt>
                <c:pt idx="234">
                  <c:v>2.3399999999999941</c:v>
                </c:pt>
                <c:pt idx="235">
                  <c:v>2.3499999999999939</c:v>
                </c:pt>
                <c:pt idx="236">
                  <c:v>2.3599999999999937</c:v>
                </c:pt>
                <c:pt idx="237">
                  <c:v>2.3699999999999934</c:v>
                </c:pt>
                <c:pt idx="238">
                  <c:v>2.3799999999999932</c:v>
                </c:pt>
                <c:pt idx="239">
                  <c:v>2.389999999999993</c:v>
                </c:pt>
                <c:pt idx="240">
                  <c:v>2.3999999999999928</c:v>
                </c:pt>
                <c:pt idx="241">
                  <c:v>2.4099999999999926</c:v>
                </c:pt>
                <c:pt idx="242">
                  <c:v>2.4199999999999924</c:v>
                </c:pt>
                <c:pt idx="243">
                  <c:v>2.4299999999999922</c:v>
                </c:pt>
                <c:pt idx="244">
                  <c:v>2.439999999999992</c:v>
                </c:pt>
                <c:pt idx="245">
                  <c:v>2.4499999999999917</c:v>
                </c:pt>
                <c:pt idx="246">
                  <c:v>2.4599999999999915</c:v>
                </c:pt>
                <c:pt idx="247">
                  <c:v>2.4699999999999913</c:v>
                </c:pt>
                <c:pt idx="248">
                  <c:v>2.4799999999999911</c:v>
                </c:pt>
                <c:pt idx="249">
                  <c:v>2.4899999999999909</c:v>
                </c:pt>
                <c:pt idx="250">
                  <c:v>2.4999999999999907</c:v>
                </c:pt>
                <c:pt idx="251">
                  <c:v>2.5099999999999905</c:v>
                </c:pt>
                <c:pt idx="252">
                  <c:v>2.5199999999999902</c:v>
                </c:pt>
                <c:pt idx="253">
                  <c:v>2.52999999999999</c:v>
                </c:pt>
                <c:pt idx="254">
                  <c:v>2.5399999999999898</c:v>
                </c:pt>
                <c:pt idx="255">
                  <c:v>2.5499999999999896</c:v>
                </c:pt>
                <c:pt idx="256">
                  <c:v>2.5599999999999894</c:v>
                </c:pt>
                <c:pt idx="257">
                  <c:v>2.5699999999999892</c:v>
                </c:pt>
                <c:pt idx="258">
                  <c:v>2.579999999999989</c:v>
                </c:pt>
                <c:pt idx="259">
                  <c:v>2.5899999999999888</c:v>
                </c:pt>
                <c:pt idx="260">
                  <c:v>2.5999999999999885</c:v>
                </c:pt>
                <c:pt idx="261">
                  <c:v>2.6099999999999883</c:v>
                </c:pt>
                <c:pt idx="262">
                  <c:v>2.6199999999999881</c:v>
                </c:pt>
                <c:pt idx="263">
                  <c:v>2.6299999999999879</c:v>
                </c:pt>
                <c:pt idx="264">
                  <c:v>2.6399999999999877</c:v>
                </c:pt>
                <c:pt idx="265">
                  <c:v>2.6499999999999875</c:v>
                </c:pt>
                <c:pt idx="266">
                  <c:v>2.6599999999999873</c:v>
                </c:pt>
                <c:pt idx="267">
                  <c:v>2.6699999999999871</c:v>
                </c:pt>
                <c:pt idx="268">
                  <c:v>2.6799999999999868</c:v>
                </c:pt>
                <c:pt idx="269">
                  <c:v>2.6899999999999866</c:v>
                </c:pt>
                <c:pt idx="270">
                  <c:v>2.6999999999999864</c:v>
                </c:pt>
                <c:pt idx="271">
                  <c:v>2.7099999999999862</c:v>
                </c:pt>
                <c:pt idx="272">
                  <c:v>2.719999999999986</c:v>
                </c:pt>
                <c:pt idx="273">
                  <c:v>2.7299999999999858</c:v>
                </c:pt>
                <c:pt idx="274">
                  <c:v>2.7399999999999856</c:v>
                </c:pt>
                <c:pt idx="275">
                  <c:v>2.7499999999999853</c:v>
                </c:pt>
                <c:pt idx="276">
                  <c:v>2.7599999999999851</c:v>
                </c:pt>
                <c:pt idx="277">
                  <c:v>2.7699999999999849</c:v>
                </c:pt>
                <c:pt idx="278">
                  <c:v>2.7799999999999847</c:v>
                </c:pt>
                <c:pt idx="279">
                  <c:v>2.7899999999999845</c:v>
                </c:pt>
                <c:pt idx="280">
                  <c:v>2.7999999999999843</c:v>
                </c:pt>
                <c:pt idx="281">
                  <c:v>2.8099999999999841</c:v>
                </c:pt>
                <c:pt idx="282">
                  <c:v>2.8199999999999839</c:v>
                </c:pt>
                <c:pt idx="283">
                  <c:v>2.8299999999999836</c:v>
                </c:pt>
                <c:pt idx="284">
                  <c:v>2.8399999999999834</c:v>
                </c:pt>
                <c:pt idx="285">
                  <c:v>2.8499999999999832</c:v>
                </c:pt>
                <c:pt idx="286">
                  <c:v>2.859999999999983</c:v>
                </c:pt>
                <c:pt idx="287">
                  <c:v>2.8699999999999828</c:v>
                </c:pt>
                <c:pt idx="288">
                  <c:v>2.8799999999999826</c:v>
                </c:pt>
                <c:pt idx="289">
                  <c:v>2.8899999999999824</c:v>
                </c:pt>
                <c:pt idx="290">
                  <c:v>2.8999999999999821</c:v>
                </c:pt>
                <c:pt idx="291">
                  <c:v>2.9099999999999819</c:v>
                </c:pt>
                <c:pt idx="292">
                  <c:v>2.9199999999999817</c:v>
                </c:pt>
                <c:pt idx="293">
                  <c:v>2.9299999999999815</c:v>
                </c:pt>
                <c:pt idx="294">
                  <c:v>2.9399999999999813</c:v>
                </c:pt>
                <c:pt idx="295">
                  <c:v>2.9499999999999811</c:v>
                </c:pt>
                <c:pt idx="296">
                  <c:v>2.9599999999999809</c:v>
                </c:pt>
                <c:pt idx="297">
                  <c:v>2.9699999999999807</c:v>
                </c:pt>
                <c:pt idx="298">
                  <c:v>2.9799999999999804</c:v>
                </c:pt>
                <c:pt idx="299">
                  <c:v>2.9899999999999802</c:v>
                </c:pt>
                <c:pt idx="300">
                  <c:v>2.99999999999998</c:v>
                </c:pt>
                <c:pt idx="301">
                  <c:v>3.0099999999999798</c:v>
                </c:pt>
                <c:pt idx="302">
                  <c:v>3.0199999999999796</c:v>
                </c:pt>
                <c:pt idx="303">
                  <c:v>3.0299999999999794</c:v>
                </c:pt>
                <c:pt idx="304">
                  <c:v>3.0399999999999792</c:v>
                </c:pt>
                <c:pt idx="305">
                  <c:v>3.049999999999979</c:v>
                </c:pt>
                <c:pt idx="306">
                  <c:v>3.0599999999999787</c:v>
                </c:pt>
                <c:pt idx="307">
                  <c:v>3.0699999999999785</c:v>
                </c:pt>
                <c:pt idx="308">
                  <c:v>3.0799999999999783</c:v>
                </c:pt>
                <c:pt idx="309">
                  <c:v>3.0899999999999781</c:v>
                </c:pt>
                <c:pt idx="310">
                  <c:v>3.0999999999999779</c:v>
                </c:pt>
                <c:pt idx="311">
                  <c:v>3.1099999999999777</c:v>
                </c:pt>
                <c:pt idx="312">
                  <c:v>3.1199999999999775</c:v>
                </c:pt>
                <c:pt idx="313">
                  <c:v>3.1299999999999772</c:v>
                </c:pt>
                <c:pt idx="314">
                  <c:v>3.139999999999977</c:v>
                </c:pt>
                <c:pt idx="315">
                  <c:v>3.1499999999999768</c:v>
                </c:pt>
                <c:pt idx="316">
                  <c:v>3.1599999999999766</c:v>
                </c:pt>
                <c:pt idx="317">
                  <c:v>3.1699999999999764</c:v>
                </c:pt>
                <c:pt idx="318">
                  <c:v>3.1799999999999762</c:v>
                </c:pt>
                <c:pt idx="319">
                  <c:v>3.189999999999976</c:v>
                </c:pt>
                <c:pt idx="320">
                  <c:v>3.1999999999999758</c:v>
                </c:pt>
                <c:pt idx="321">
                  <c:v>3.2099999999999755</c:v>
                </c:pt>
                <c:pt idx="322">
                  <c:v>3.2199999999999753</c:v>
                </c:pt>
                <c:pt idx="323">
                  <c:v>3.2299999999999751</c:v>
                </c:pt>
                <c:pt idx="324">
                  <c:v>3.2399999999999749</c:v>
                </c:pt>
                <c:pt idx="325">
                  <c:v>3.2499999999999747</c:v>
                </c:pt>
                <c:pt idx="326">
                  <c:v>3.2599999999999745</c:v>
                </c:pt>
                <c:pt idx="327">
                  <c:v>3.2699999999999743</c:v>
                </c:pt>
                <c:pt idx="328">
                  <c:v>3.279999999999974</c:v>
                </c:pt>
                <c:pt idx="329">
                  <c:v>3.2899999999999738</c:v>
                </c:pt>
                <c:pt idx="330">
                  <c:v>3.2999999999999736</c:v>
                </c:pt>
                <c:pt idx="331">
                  <c:v>3.3099999999999734</c:v>
                </c:pt>
                <c:pt idx="332">
                  <c:v>3.3199999999999732</c:v>
                </c:pt>
                <c:pt idx="333">
                  <c:v>3.329999999999973</c:v>
                </c:pt>
                <c:pt idx="334">
                  <c:v>3.3399999999999728</c:v>
                </c:pt>
                <c:pt idx="335">
                  <c:v>3.3499999999999726</c:v>
                </c:pt>
                <c:pt idx="336">
                  <c:v>3.3599999999999723</c:v>
                </c:pt>
                <c:pt idx="337">
                  <c:v>3.3699999999999721</c:v>
                </c:pt>
                <c:pt idx="338">
                  <c:v>3.3799999999999719</c:v>
                </c:pt>
                <c:pt idx="339">
                  <c:v>3.3899999999999717</c:v>
                </c:pt>
                <c:pt idx="340">
                  <c:v>3.3999999999999715</c:v>
                </c:pt>
                <c:pt idx="341">
                  <c:v>3.4099999999999713</c:v>
                </c:pt>
                <c:pt idx="342">
                  <c:v>3.4199999999999711</c:v>
                </c:pt>
                <c:pt idx="343">
                  <c:v>3.4299999999999708</c:v>
                </c:pt>
                <c:pt idx="344">
                  <c:v>3.4399999999999706</c:v>
                </c:pt>
                <c:pt idx="345">
                  <c:v>3.4499999999999704</c:v>
                </c:pt>
                <c:pt idx="346">
                  <c:v>3.4599999999999702</c:v>
                </c:pt>
                <c:pt idx="347">
                  <c:v>3.46999999999997</c:v>
                </c:pt>
                <c:pt idx="348">
                  <c:v>3.4799999999999698</c:v>
                </c:pt>
                <c:pt idx="349">
                  <c:v>3.4899999999999696</c:v>
                </c:pt>
                <c:pt idx="350">
                  <c:v>3.4999999999999694</c:v>
                </c:pt>
                <c:pt idx="351">
                  <c:v>3.5099999999999691</c:v>
                </c:pt>
                <c:pt idx="352">
                  <c:v>3.5199999999999689</c:v>
                </c:pt>
                <c:pt idx="353">
                  <c:v>3.5299999999999687</c:v>
                </c:pt>
                <c:pt idx="354">
                  <c:v>3.5399999999999685</c:v>
                </c:pt>
                <c:pt idx="355">
                  <c:v>3.5499999999999683</c:v>
                </c:pt>
                <c:pt idx="356">
                  <c:v>3.5599999999999681</c:v>
                </c:pt>
                <c:pt idx="357">
                  <c:v>3.5699999999999679</c:v>
                </c:pt>
                <c:pt idx="358">
                  <c:v>3.5799999999999677</c:v>
                </c:pt>
                <c:pt idx="359">
                  <c:v>3.5899999999999674</c:v>
                </c:pt>
                <c:pt idx="360">
                  <c:v>3.5999999999999672</c:v>
                </c:pt>
                <c:pt idx="361">
                  <c:v>3.609999999999967</c:v>
                </c:pt>
                <c:pt idx="362">
                  <c:v>3.6199999999999668</c:v>
                </c:pt>
                <c:pt idx="363">
                  <c:v>3.6299999999999666</c:v>
                </c:pt>
                <c:pt idx="364">
                  <c:v>3.6399999999999664</c:v>
                </c:pt>
                <c:pt idx="365">
                  <c:v>3.6499999999999662</c:v>
                </c:pt>
                <c:pt idx="366">
                  <c:v>3.6599999999999659</c:v>
                </c:pt>
                <c:pt idx="367">
                  <c:v>3.6699999999999657</c:v>
                </c:pt>
                <c:pt idx="368">
                  <c:v>3.6799999999999655</c:v>
                </c:pt>
                <c:pt idx="369">
                  <c:v>3.6899999999999653</c:v>
                </c:pt>
                <c:pt idx="370">
                  <c:v>3.6999999999999651</c:v>
                </c:pt>
                <c:pt idx="371">
                  <c:v>3.7099999999999649</c:v>
                </c:pt>
                <c:pt idx="372">
                  <c:v>3.7199999999999647</c:v>
                </c:pt>
                <c:pt idx="373">
                  <c:v>3.7299999999999645</c:v>
                </c:pt>
                <c:pt idx="374">
                  <c:v>3.7399999999999642</c:v>
                </c:pt>
                <c:pt idx="375">
                  <c:v>3.749999999999964</c:v>
                </c:pt>
                <c:pt idx="376">
                  <c:v>3.7599999999999638</c:v>
                </c:pt>
                <c:pt idx="377">
                  <c:v>3.7699999999999636</c:v>
                </c:pt>
                <c:pt idx="378">
                  <c:v>3.7799999999999634</c:v>
                </c:pt>
                <c:pt idx="379">
                  <c:v>3.7899999999999632</c:v>
                </c:pt>
                <c:pt idx="380">
                  <c:v>3.799999999999963</c:v>
                </c:pt>
                <c:pt idx="381">
                  <c:v>3.8099999999999627</c:v>
                </c:pt>
                <c:pt idx="382">
                  <c:v>3.8199999999999625</c:v>
                </c:pt>
                <c:pt idx="383">
                  <c:v>3.8299999999999623</c:v>
                </c:pt>
                <c:pt idx="384">
                  <c:v>3.8399999999999621</c:v>
                </c:pt>
                <c:pt idx="385">
                  <c:v>3.8499999999999619</c:v>
                </c:pt>
                <c:pt idx="386">
                  <c:v>3.8599999999999617</c:v>
                </c:pt>
                <c:pt idx="387">
                  <c:v>3.8699999999999615</c:v>
                </c:pt>
                <c:pt idx="388">
                  <c:v>3.8799999999999613</c:v>
                </c:pt>
                <c:pt idx="389">
                  <c:v>3.889999999999961</c:v>
                </c:pt>
                <c:pt idx="390">
                  <c:v>3.8999999999999608</c:v>
                </c:pt>
                <c:pt idx="391">
                  <c:v>3.9099999999999606</c:v>
                </c:pt>
                <c:pt idx="392">
                  <c:v>3.9199999999999604</c:v>
                </c:pt>
                <c:pt idx="393">
                  <c:v>3.9299999999999602</c:v>
                </c:pt>
                <c:pt idx="394">
                  <c:v>3.93999999999996</c:v>
                </c:pt>
                <c:pt idx="395">
                  <c:v>3.9499999999999598</c:v>
                </c:pt>
                <c:pt idx="396">
                  <c:v>3.9599999999999596</c:v>
                </c:pt>
                <c:pt idx="397">
                  <c:v>3.9699999999999593</c:v>
                </c:pt>
                <c:pt idx="398">
                  <c:v>3.9799999999999591</c:v>
                </c:pt>
                <c:pt idx="399">
                  <c:v>3.9899999999999589</c:v>
                </c:pt>
                <c:pt idx="400">
                  <c:v>3.9999999999999587</c:v>
                </c:pt>
                <c:pt idx="401">
                  <c:v>4.0099999999999589</c:v>
                </c:pt>
                <c:pt idx="402">
                  <c:v>4.0199999999999587</c:v>
                </c:pt>
                <c:pt idx="403">
                  <c:v>4.0299999999999585</c:v>
                </c:pt>
                <c:pt idx="404">
                  <c:v>4.0399999999999583</c:v>
                </c:pt>
                <c:pt idx="405">
                  <c:v>4.0499999999999581</c:v>
                </c:pt>
                <c:pt idx="406">
                  <c:v>4.0599999999999579</c:v>
                </c:pt>
                <c:pt idx="407">
                  <c:v>4.0699999999999577</c:v>
                </c:pt>
                <c:pt idx="408">
                  <c:v>4.0799999999999574</c:v>
                </c:pt>
                <c:pt idx="409">
                  <c:v>4.0899999999999572</c:v>
                </c:pt>
                <c:pt idx="410">
                  <c:v>4.099999999999957</c:v>
                </c:pt>
                <c:pt idx="411">
                  <c:v>4.1099999999999568</c:v>
                </c:pt>
                <c:pt idx="412">
                  <c:v>4.1199999999999566</c:v>
                </c:pt>
                <c:pt idx="413">
                  <c:v>4.1299999999999564</c:v>
                </c:pt>
                <c:pt idx="414">
                  <c:v>4.1399999999999562</c:v>
                </c:pt>
                <c:pt idx="415">
                  <c:v>4.1499999999999559</c:v>
                </c:pt>
                <c:pt idx="416">
                  <c:v>4.1599999999999557</c:v>
                </c:pt>
                <c:pt idx="417">
                  <c:v>4.1699999999999555</c:v>
                </c:pt>
                <c:pt idx="418">
                  <c:v>4.1799999999999553</c:v>
                </c:pt>
                <c:pt idx="419">
                  <c:v>4.1899999999999551</c:v>
                </c:pt>
                <c:pt idx="420">
                  <c:v>4.1999999999999549</c:v>
                </c:pt>
                <c:pt idx="421">
                  <c:v>4.2099999999999547</c:v>
                </c:pt>
                <c:pt idx="422">
                  <c:v>4.2199999999999545</c:v>
                </c:pt>
                <c:pt idx="423">
                  <c:v>4.2299999999999542</c:v>
                </c:pt>
                <c:pt idx="424">
                  <c:v>4.239999999999954</c:v>
                </c:pt>
                <c:pt idx="425">
                  <c:v>4.2499999999999538</c:v>
                </c:pt>
                <c:pt idx="426">
                  <c:v>4.2599999999999536</c:v>
                </c:pt>
                <c:pt idx="427">
                  <c:v>4.2699999999999534</c:v>
                </c:pt>
                <c:pt idx="428">
                  <c:v>4.2799999999999532</c:v>
                </c:pt>
                <c:pt idx="429">
                  <c:v>4.289999999999953</c:v>
                </c:pt>
                <c:pt idx="430">
                  <c:v>4.2999999999999527</c:v>
                </c:pt>
                <c:pt idx="431">
                  <c:v>4.3099999999999525</c:v>
                </c:pt>
                <c:pt idx="432">
                  <c:v>4.3199999999999523</c:v>
                </c:pt>
                <c:pt idx="433">
                  <c:v>4.3299999999999521</c:v>
                </c:pt>
                <c:pt idx="434">
                  <c:v>4.3399999999999519</c:v>
                </c:pt>
                <c:pt idx="435">
                  <c:v>4.3499999999999517</c:v>
                </c:pt>
                <c:pt idx="436">
                  <c:v>4.3599999999999515</c:v>
                </c:pt>
                <c:pt idx="437">
                  <c:v>4.3699999999999513</c:v>
                </c:pt>
                <c:pt idx="438">
                  <c:v>4.379999999999951</c:v>
                </c:pt>
                <c:pt idx="439">
                  <c:v>4.3899999999999508</c:v>
                </c:pt>
                <c:pt idx="440">
                  <c:v>4.3999999999999506</c:v>
                </c:pt>
                <c:pt idx="441">
                  <c:v>4.4099999999999504</c:v>
                </c:pt>
                <c:pt idx="442">
                  <c:v>4.4199999999999502</c:v>
                </c:pt>
                <c:pt idx="443">
                  <c:v>4.42999999999995</c:v>
                </c:pt>
                <c:pt idx="444">
                  <c:v>4.4399999999999498</c:v>
                </c:pt>
                <c:pt idx="445">
                  <c:v>4.4499999999999496</c:v>
                </c:pt>
                <c:pt idx="446">
                  <c:v>4.4599999999999493</c:v>
                </c:pt>
                <c:pt idx="447">
                  <c:v>4.4699999999999491</c:v>
                </c:pt>
                <c:pt idx="448">
                  <c:v>4.4799999999999489</c:v>
                </c:pt>
                <c:pt idx="449">
                  <c:v>4.4899999999999487</c:v>
                </c:pt>
                <c:pt idx="450">
                  <c:v>4.4999999999999485</c:v>
                </c:pt>
                <c:pt idx="451">
                  <c:v>4.5099999999999483</c:v>
                </c:pt>
                <c:pt idx="452">
                  <c:v>4.5199999999999481</c:v>
                </c:pt>
                <c:pt idx="453">
                  <c:v>4.5299999999999478</c:v>
                </c:pt>
                <c:pt idx="454">
                  <c:v>4.5399999999999476</c:v>
                </c:pt>
                <c:pt idx="455">
                  <c:v>4.5499999999999474</c:v>
                </c:pt>
                <c:pt idx="456">
                  <c:v>4.5599999999999472</c:v>
                </c:pt>
                <c:pt idx="457">
                  <c:v>4.569999999999947</c:v>
                </c:pt>
                <c:pt idx="458">
                  <c:v>4.5799999999999468</c:v>
                </c:pt>
                <c:pt idx="459">
                  <c:v>4.5899999999999466</c:v>
                </c:pt>
                <c:pt idx="460">
                  <c:v>4.5999999999999464</c:v>
                </c:pt>
                <c:pt idx="461">
                  <c:v>4.6099999999999461</c:v>
                </c:pt>
                <c:pt idx="462">
                  <c:v>4.6199999999999459</c:v>
                </c:pt>
                <c:pt idx="463">
                  <c:v>4.6299999999999457</c:v>
                </c:pt>
                <c:pt idx="464">
                  <c:v>4.6399999999999455</c:v>
                </c:pt>
                <c:pt idx="465">
                  <c:v>4.6499999999999453</c:v>
                </c:pt>
                <c:pt idx="466">
                  <c:v>4.6599999999999451</c:v>
                </c:pt>
                <c:pt idx="467">
                  <c:v>4.6699999999999449</c:v>
                </c:pt>
                <c:pt idx="468">
                  <c:v>4.6799999999999446</c:v>
                </c:pt>
                <c:pt idx="469">
                  <c:v>4.6899999999999444</c:v>
                </c:pt>
                <c:pt idx="470">
                  <c:v>4.6999999999999442</c:v>
                </c:pt>
                <c:pt idx="471">
                  <c:v>4.709999999999944</c:v>
                </c:pt>
                <c:pt idx="472">
                  <c:v>4.7199999999999438</c:v>
                </c:pt>
                <c:pt idx="473">
                  <c:v>4.7299999999999436</c:v>
                </c:pt>
                <c:pt idx="474">
                  <c:v>4.7399999999999434</c:v>
                </c:pt>
                <c:pt idx="475">
                  <c:v>4.7499999999999432</c:v>
                </c:pt>
                <c:pt idx="476">
                  <c:v>4.7599999999999429</c:v>
                </c:pt>
                <c:pt idx="477">
                  <c:v>4.7699999999999427</c:v>
                </c:pt>
                <c:pt idx="478">
                  <c:v>4.7799999999999425</c:v>
                </c:pt>
                <c:pt idx="479">
                  <c:v>4.7899999999999423</c:v>
                </c:pt>
                <c:pt idx="480">
                  <c:v>4.7999999999999421</c:v>
                </c:pt>
                <c:pt idx="481">
                  <c:v>4.8099999999999419</c:v>
                </c:pt>
                <c:pt idx="482">
                  <c:v>4.8199999999999417</c:v>
                </c:pt>
                <c:pt idx="483">
                  <c:v>4.8299999999999415</c:v>
                </c:pt>
                <c:pt idx="484">
                  <c:v>4.8399999999999412</c:v>
                </c:pt>
                <c:pt idx="485">
                  <c:v>4.849999999999941</c:v>
                </c:pt>
                <c:pt idx="486">
                  <c:v>4.8599999999999408</c:v>
                </c:pt>
                <c:pt idx="487">
                  <c:v>4.8699999999999406</c:v>
                </c:pt>
                <c:pt idx="488">
                  <c:v>4.8799999999999404</c:v>
                </c:pt>
                <c:pt idx="489">
                  <c:v>4.8899999999999402</c:v>
                </c:pt>
                <c:pt idx="490">
                  <c:v>4.89999999999994</c:v>
                </c:pt>
                <c:pt idx="491">
                  <c:v>4.9099999999999397</c:v>
                </c:pt>
                <c:pt idx="492">
                  <c:v>4.9199999999999395</c:v>
                </c:pt>
                <c:pt idx="493">
                  <c:v>4.9299999999999393</c:v>
                </c:pt>
                <c:pt idx="494">
                  <c:v>4.9399999999999391</c:v>
                </c:pt>
                <c:pt idx="495">
                  <c:v>4.9499999999999389</c:v>
                </c:pt>
                <c:pt idx="496">
                  <c:v>4.9599999999999387</c:v>
                </c:pt>
                <c:pt idx="497">
                  <c:v>4.9699999999999385</c:v>
                </c:pt>
                <c:pt idx="498">
                  <c:v>4.9799999999999383</c:v>
                </c:pt>
                <c:pt idx="499">
                  <c:v>4.989999999999938</c:v>
                </c:pt>
                <c:pt idx="500">
                  <c:v>4.9999999999999378</c:v>
                </c:pt>
              </c:numCache>
            </c:numRef>
          </c:xVal>
          <c:yVal>
            <c:numRef>
              <c:f>'SPETTRO DI PROGETTO ORIZZONTALE'!$C$11:$C$511</c:f>
              <c:numCache>
                <c:formatCode>0.000</c:formatCode>
                <c:ptCount val="501"/>
                <c:pt idx="0">
                  <c:v>0.30098478239999998</c:v>
                </c:pt>
                <c:pt idx="1">
                  <c:v>0.32709580607500216</c:v>
                </c:pt>
                <c:pt idx="2">
                  <c:v>0.35320682975000423</c:v>
                </c:pt>
                <c:pt idx="3">
                  <c:v>0.37931785342500624</c:v>
                </c:pt>
                <c:pt idx="4">
                  <c:v>0.40542887710000836</c:v>
                </c:pt>
                <c:pt idx="5">
                  <c:v>0.43153990077501053</c:v>
                </c:pt>
                <c:pt idx="6">
                  <c:v>0.4576509244500126</c:v>
                </c:pt>
                <c:pt idx="7">
                  <c:v>0.48376194812501472</c:v>
                </c:pt>
                <c:pt idx="8">
                  <c:v>0.50987297180001678</c:v>
                </c:pt>
                <c:pt idx="9">
                  <c:v>0.53598399547501896</c:v>
                </c:pt>
                <c:pt idx="10">
                  <c:v>0.56209501915002102</c:v>
                </c:pt>
                <c:pt idx="11">
                  <c:v>0.58820604282502309</c:v>
                </c:pt>
                <c:pt idx="12">
                  <c:v>0.61431706650002516</c:v>
                </c:pt>
                <c:pt idx="13">
                  <c:v>0.64042809017502733</c:v>
                </c:pt>
                <c:pt idx="14">
                  <c:v>0.6665391138500294</c:v>
                </c:pt>
                <c:pt idx="15">
                  <c:v>0.69265013752503146</c:v>
                </c:pt>
                <c:pt idx="16">
                  <c:v>0.71152802559359996</c:v>
                </c:pt>
                <c:pt idx="17">
                  <c:v>0.71152802559359996</c:v>
                </c:pt>
                <c:pt idx="18">
                  <c:v>0.71152802559359996</c:v>
                </c:pt>
                <c:pt idx="19">
                  <c:v>0.71152802559359996</c:v>
                </c:pt>
                <c:pt idx="20">
                  <c:v>0.71152802559359996</c:v>
                </c:pt>
                <c:pt idx="21">
                  <c:v>0.71152802559359996</c:v>
                </c:pt>
                <c:pt idx="22">
                  <c:v>0.71152802559359996</c:v>
                </c:pt>
                <c:pt idx="23">
                  <c:v>0.71152802559359996</c:v>
                </c:pt>
                <c:pt idx="24">
                  <c:v>0.71152802559359996</c:v>
                </c:pt>
                <c:pt idx="25">
                  <c:v>0.71152802559359996</c:v>
                </c:pt>
                <c:pt idx="26">
                  <c:v>0.71152802559359996</c:v>
                </c:pt>
                <c:pt idx="27">
                  <c:v>0.71152802559359996</c:v>
                </c:pt>
                <c:pt idx="28">
                  <c:v>0.71152802559359996</c:v>
                </c:pt>
                <c:pt idx="29">
                  <c:v>0.71152802559359996</c:v>
                </c:pt>
                <c:pt idx="30">
                  <c:v>0.71152802559359996</c:v>
                </c:pt>
                <c:pt idx="31">
                  <c:v>0.71152802559359996</c:v>
                </c:pt>
                <c:pt idx="32">
                  <c:v>0.71152802559359996</c:v>
                </c:pt>
                <c:pt idx="33">
                  <c:v>0.71152802559359996</c:v>
                </c:pt>
                <c:pt idx="34">
                  <c:v>0.71152802559359996</c:v>
                </c:pt>
                <c:pt idx="35">
                  <c:v>0.71152802559359996</c:v>
                </c:pt>
                <c:pt idx="36">
                  <c:v>0.71152802559359996</c:v>
                </c:pt>
                <c:pt idx="37">
                  <c:v>0.71152802559359996</c:v>
                </c:pt>
                <c:pt idx="38">
                  <c:v>0.71152802559359996</c:v>
                </c:pt>
                <c:pt idx="39">
                  <c:v>0.71152802559359996</c:v>
                </c:pt>
                <c:pt idx="40">
                  <c:v>0.71152802559359996</c:v>
                </c:pt>
                <c:pt idx="41">
                  <c:v>0.71152802559359996</c:v>
                </c:pt>
                <c:pt idx="42">
                  <c:v>0.71152802559359996</c:v>
                </c:pt>
                <c:pt idx="43">
                  <c:v>0.71152802559359996</c:v>
                </c:pt>
                <c:pt idx="44">
                  <c:v>0.71152802559359996</c:v>
                </c:pt>
                <c:pt idx="45">
                  <c:v>0.71152802559359996</c:v>
                </c:pt>
                <c:pt idx="46">
                  <c:v>0.71152802559359996</c:v>
                </c:pt>
                <c:pt idx="47">
                  <c:v>0.71152802559359996</c:v>
                </c:pt>
                <c:pt idx="48">
                  <c:v>0.69920904597182498</c:v>
                </c:pt>
                <c:pt idx="49">
                  <c:v>0.68493947360505303</c:v>
                </c:pt>
                <c:pt idx="50">
                  <c:v>0.6712406841329519</c:v>
                </c:pt>
                <c:pt idx="51">
                  <c:v>0.65807910209112941</c:v>
                </c:pt>
                <c:pt idx="52">
                  <c:v>0.64542373474322301</c:v>
                </c:pt>
                <c:pt idx="53">
                  <c:v>0.6332459284273132</c:v>
                </c:pt>
                <c:pt idx="54">
                  <c:v>0.62151915197495555</c:v>
                </c:pt>
                <c:pt idx="55">
                  <c:v>0.61021880375722903</c:v>
                </c:pt>
                <c:pt idx="56">
                  <c:v>0.59932203940442141</c:v>
                </c:pt>
                <c:pt idx="57">
                  <c:v>0.58880761766048428</c:v>
                </c:pt>
                <c:pt idx="58">
                  <c:v>0.57865576218357928</c:v>
                </c:pt>
                <c:pt idx="59">
                  <c:v>0.56884803740080669</c:v>
                </c:pt>
                <c:pt idx="60">
                  <c:v>0.55936723677746003</c:v>
                </c:pt>
                <c:pt idx="61">
                  <c:v>0.55019728207619012</c:v>
                </c:pt>
                <c:pt idx="62">
                  <c:v>0.54132313236528384</c:v>
                </c:pt>
                <c:pt idx="63">
                  <c:v>0.532730701692819</c:v>
                </c:pt>
                <c:pt idx="64">
                  <c:v>0.52440678447886868</c:v>
                </c:pt>
                <c:pt idx="65">
                  <c:v>0.51633898779457843</c:v>
                </c:pt>
                <c:pt idx="66">
                  <c:v>0.50851566979769092</c:v>
                </c:pt>
                <c:pt idx="67">
                  <c:v>0.50092588368130742</c:v>
                </c:pt>
                <c:pt idx="68">
                  <c:v>0.49355932656834695</c:v>
                </c:pt>
                <c:pt idx="69">
                  <c:v>0.48640629284996512</c:v>
                </c:pt>
                <c:pt idx="70">
                  <c:v>0.4794576315235371</c:v>
                </c:pt>
                <c:pt idx="71">
                  <c:v>0.47270470713588164</c:v>
                </c:pt>
                <c:pt idx="72">
                  <c:v>0.46613936398121653</c:v>
                </c:pt>
                <c:pt idx="73">
                  <c:v>0.45975389324174787</c:v>
                </c:pt>
                <c:pt idx="74">
                  <c:v>0.45354100279253506</c:v>
                </c:pt>
                <c:pt idx="75">
                  <c:v>0.44749378942196794</c:v>
                </c:pt>
                <c:pt idx="76">
                  <c:v>0.44160571324536313</c:v>
                </c:pt>
                <c:pt idx="77">
                  <c:v>0.43587057411230645</c:v>
                </c:pt>
                <c:pt idx="78">
                  <c:v>0.43028248982881534</c:v>
                </c:pt>
                <c:pt idx="79">
                  <c:v>0.4248358760335138</c:v>
                </c:pt>
                <c:pt idx="80">
                  <c:v>0.41952542758309491</c:v>
                </c:pt>
                <c:pt idx="81">
                  <c:v>0.41434610131663702</c:v>
                </c:pt>
                <c:pt idx="82">
                  <c:v>0.40929310008106828</c:v>
                </c:pt>
                <c:pt idx="83">
                  <c:v>0.40436185791141677</c:v>
                </c:pt>
                <c:pt idx="84">
                  <c:v>0.39954802626961428</c:v>
                </c:pt>
                <c:pt idx="85">
                  <c:v>0.39484746125467757</c:v>
                </c:pt>
                <c:pt idx="86">
                  <c:v>0.39025621170520458</c:v>
                </c:pt>
                <c:pt idx="87">
                  <c:v>0.38577050812238617</c:v>
                </c:pt>
                <c:pt idx="88">
                  <c:v>0.38138675234826813</c:v>
                </c:pt>
                <c:pt idx="89">
                  <c:v>0.37710150793986064</c:v>
                </c:pt>
                <c:pt idx="90">
                  <c:v>0.37291149118497324</c:v>
                </c:pt>
                <c:pt idx="91">
                  <c:v>0.3688135627104131</c:v>
                </c:pt>
                <c:pt idx="92">
                  <c:v>0.36480471963747385</c:v>
                </c:pt>
                <c:pt idx="93">
                  <c:v>0.36088208824352247</c:v>
                </c:pt>
                <c:pt idx="94">
                  <c:v>0.35704291709199565</c:v>
                </c:pt>
                <c:pt idx="95">
                  <c:v>0.35328457059629048</c:v>
                </c:pt>
                <c:pt idx="96">
                  <c:v>0.34960452298591244</c:v>
                </c:pt>
                <c:pt idx="97">
                  <c:v>0.34600035264585149</c:v>
                </c:pt>
                <c:pt idx="98">
                  <c:v>0.34246973680252646</c:v>
                </c:pt>
                <c:pt idx="99">
                  <c:v>0.33901044653179391</c:v>
                </c:pt>
                <c:pt idx="100">
                  <c:v>0.33562034206647595</c:v>
                </c:pt>
                <c:pt idx="101">
                  <c:v>0.33229736838264945</c:v>
                </c:pt>
                <c:pt idx="102">
                  <c:v>0.32903955104556465</c:v>
                </c:pt>
                <c:pt idx="103">
                  <c:v>0.32584499229754943</c:v>
                </c:pt>
                <c:pt idx="104">
                  <c:v>0.32271186737161145</c:v>
                </c:pt>
                <c:pt idx="105">
                  <c:v>0.3196384210156914</c:v>
                </c:pt>
                <c:pt idx="106">
                  <c:v>0.31662296421365654</c:v>
                </c:pt>
                <c:pt idx="107">
                  <c:v>0.31366387109016441</c:v>
                </c:pt>
                <c:pt idx="108">
                  <c:v>0.31075957598747772</c:v>
                </c:pt>
                <c:pt idx="109">
                  <c:v>0.30790857070318894</c:v>
                </c:pt>
                <c:pt idx="110">
                  <c:v>0.30510940187861452</c:v>
                </c:pt>
                <c:pt idx="111">
                  <c:v>0.30236066852835669</c:v>
                </c:pt>
                <c:pt idx="112">
                  <c:v>0.29966101970221065</c:v>
                </c:pt>
                <c:pt idx="113">
                  <c:v>0.2970091522712176</c:v>
                </c:pt>
                <c:pt idx="114">
                  <c:v>0.29440380883024203</c:v>
                </c:pt>
                <c:pt idx="115">
                  <c:v>0.29184377570997905</c:v>
                </c:pt>
                <c:pt idx="116">
                  <c:v>0.28932788109178958</c:v>
                </c:pt>
                <c:pt idx="117">
                  <c:v>0.28685499321921015</c:v>
                </c:pt>
                <c:pt idx="118">
                  <c:v>0.28442401870040335</c:v>
                </c:pt>
                <c:pt idx="119">
                  <c:v>0.28203390089619823</c:v>
                </c:pt>
                <c:pt idx="120">
                  <c:v>0.27968361838872996</c:v>
                </c:pt>
                <c:pt idx="121">
                  <c:v>0.27737218352601317</c:v>
                </c:pt>
                <c:pt idx="122">
                  <c:v>0.27509864103809506</c:v>
                </c:pt>
                <c:pt idx="123">
                  <c:v>0.27286206672071212</c:v>
                </c:pt>
                <c:pt idx="124">
                  <c:v>0.27066156618264187</c:v>
                </c:pt>
                <c:pt idx="125">
                  <c:v>0.26849627365318074</c:v>
                </c:pt>
                <c:pt idx="126">
                  <c:v>0.2663653508464095</c:v>
                </c:pt>
                <c:pt idx="127">
                  <c:v>0.26426798587911488</c:v>
                </c:pt>
                <c:pt idx="128">
                  <c:v>0.26220339223943429</c:v>
                </c:pt>
                <c:pt idx="129">
                  <c:v>0.26017080780346974</c:v>
                </c:pt>
                <c:pt idx="130">
                  <c:v>0.25816949389728922</c:v>
                </c:pt>
                <c:pt idx="131">
                  <c:v>0.25619873440189</c:v>
                </c:pt>
                <c:pt idx="132">
                  <c:v>0.2542578348988454</c:v>
                </c:pt>
                <c:pt idx="133">
                  <c:v>0.25234612185449318</c:v>
                </c:pt>
                <c:pt idx="134">
                  <c:v>0.25046294184065365</c:v>
                </c:pt>
                <c:pt idx="135">
                  <c:v>0.24860766078998214</c:v>
                </c:pt>
                <c:pt idx="136">
                  <c:v>0.24677966328417347</c:v>
                </c:pt>
                <c:pt idx="137">
                  <c:v>0.24497835187334011</c:v>
                </c:pt>
                <c:pt idx="138">
                  <c:v>0.24320314642498253</c:v>
                </c:pt>
                <c:pt idx="139">
                  <c:v>0.24145348350106183</c:v>
                </c:pt>
                <c:pt idx="140">
                  <c:v>0.23972881576176849</c:v>
                </c:pt>
                <c:pt idx="141">
                  <c:v>0.23802861139466375</c:v>
                </c:pt>
                <c:pt idx="142">
                  <c:v>0.23635235356794079</c:v>
                </c:pt>
                <c:pt idx="143">
                  <c:v>0.23469953990662651</c:v>
                </c:pt>
                <c:pt idx="144">
                  <c:v>0.23306968199060826</c:v>
                </c:pt>
                <c:pt idx="145">
                  <c:v>0.23146230487343167</c:v>
                </c:pt>
                <c:pt idx="146">
                  <c:v>0.22987694662087391</c:v>
                </c:pt>
                <c:pt idx="147">
                  <c:v>0.22831315786835096</c:v>
                </c:pt>
                <c:pt idx="148">
                  <c:v>0.22677050139626748</c:v>
                </c:pt>
                <c:pt idx="149">
                  <c:v>0.22524855172246708</c:v>
                </c:pt>
                <c:pt idx="150">
                  <c:v>0.22374689471098397</c:v>
                </c:pt>
                <c:pt idx="151">
                  <c:v>0.22226512719634164</c:v>
                </c:pt>
                <c:pt idx="152">
                  <c:v>0.22080285662268151</c:v>
                </c:pt>
                <c:pt idx="153">
                  <c:v>0.21935970069704305</c:v>
                </c:pt>
                <c:pt idx="154">
                  <c:v>0.2179352870561532</c:v>
                </c:pt>
                <c:pt idx="155">
                  <c:v>0.21652925294611347</c:v>
                </c:pt>
                <c:pt idx="156">
                  <c:v>0.21514124491440761</c:v>
                </c:pt>
                <c:pt idx="157">
                  <c:v>0.21377091851367891</c:v>
                </c:pt>
                <c:pt idx="158">
                  <c:v>0.2124179380167569</c:v>
                </c:pt>
                <c:pt idx="159">
                  <c:v>0.21108197614243768</c:v>
                </c:pt>
                <c:pt idx="160">
                  <c:v>0.20976271379154746</c:v>
                </c:pt>
                <c:pt idx="161">
                  <c:v>0.20845983979284213</c:v>
                </c:pt>
                <c:pt idx="162">
                  <c:v>0.20717305065831845</c:v>
                </c:pt>
                <c:pt idx="163">
                  <c:v>0.20590205034753123</c:v>
                </c:pt>
                <c:pt idx="164">
                  <c:v>0.20464655004053409</c:v>
                </c:pt>
                <c:pt idx="165">
                  <c:v>0.20340626791907629</c:v>
                </c:pt>
                <c:pt idx="166">
                  <c:v>0.20218092895570838</c:v>
                </c:pt>
                <c:pt idx="167">
                  <c:v>0.20097026471046461</c:v>
                </c:pt>
                <c:pt idx="168">
                  <c:v>0.19977401313480708</c:v>
                </c:pt>
                <c:pt idx="169">
                  <c:v>0.19859191838253012</c:v>
                </c:pt>
                <c:pt idx="170">
                  <c:v>0.19742373062733878</c:v>
                </c:pt>
                <c:pt idx="171">
                  <c:v>0.19626920588682797</c:v>
                </c:pt>
                <c:pt idx="172">
                  <c:v>0.19512810585260229</c:v>
                </c:pt>
                <c:pt idx="173">
                  <c:v>0.19400019772628666</c:v>
                </c:pt>
                <c:pt idx="174">
                  <c:v>0.19288525406119308</c:v>
                </c:pt>
                <c:pt idx="175">
                  <c:v>0.19178305260941481</c:v>
                </c:pt>
                <c:pt idx="176">
                  <c:v>0.19069337617413401</c:v>
                </c:pt>
                <c:pt idx="177">
                  <c:v>0.18961601246693552</c:v>
                </c:pt>
                <c:pt idx="178">
                  <c:v>0.18855075396993026</c:v>
                </c:pt>
                <c:pt idx="179">
                  <c:v>0.18749739780250049</c:v>
                </c:pt>
                <c:pt idx="180">
                  <c:v>0.18645574559248662</c:v>
                </c:pt>
                <c:pt idx="181">
                  <c:v>0.18542560335164412</c:v>
                </c:pt>
                <c:pt idx="182">
                  <c:v>0.18440678135520652</c:v>
                </c:pt>
                <c:pt idx="183">
                  <c:v>0.18339909402539667</c:v>
                </c:pt>
                <c:pt idx="184">
                  <c:v>0.18240235981873693</c:v>
                </c:pt>
                <c:pt idx="185">
                  <c:v>0.18141640111701399</c:v>
                </c:pt>
                <c:pt idx="186">
                  <c:v>0.18044104412176123</c:v>
                </c:pt>
                <c:pt idx="187">
                  <c:v>0.17947611875212616</c:v>
                </c:pt>
                <c:pt idx="188">
                  <c:v>0.17852145854599782</c:v>
                </c:pt>
                <c:pt idx="189">
                  <c:v>0.17757690056427294</c:v>
                </c:pt>
                <c:pt idx="190">
                  <c:v>0.17664228529814521</c:v>
                </c:pt>
                <c:pt idx="191">
                  <c:v>0.17571745657930676</c:v>
                </c:pt>
                <c:pt idx="192">
                  <c:v>0.17480226149295619</c:v>
                </c:pt>
                <c:pt idx="193">
                  <c:v>0.17389655029351081</c:v>
                </c:pt>
                <c:pt idx="194">
                  <c:v>0.17300017632292572</c:v>
                </c:pt>
                <c:pt idx="195">
                  <c:v>0.1721129959315261</c:v>
                </c:pt>
                <c:pt idx="196">
                  <c:v>0.1712348684012632</c:v>
                </c:pt>
                <c:pt idx="197">
                  <c:v>0.17036565587130756</c:v>
                </c:pt>
                <c:pt idx="198">
                  <c:v>0.16950522326589693</c:v>
                </c:pt>
                <c:pt idx="199">
                  <c:v>0.16865343822435974</c:v>
                </c:pt>
                <c:pt idx="200">
                  <c:v>0.16781017103323798</c:v>
                </c:pt>
                <c:pt idx="201">
                  <c:v>0.16697529456043581</c:v>
                </c:pt>
                <c:pt idx="202">
                  <c:v>0.16614868419132475</c:v>
                </c:pt>
                <c:pt idx="203">
                  <c:v>0.16533021776673695</c:v>
                </c:pt>
                <c:pt idx="204">
                  <c:v>0.16451977552278238</c:v>
                </c:pt>
                <c:pt idx="205">
                  <c:v>0.16371724003242735</c:v>
                </c:pt>
                <c:pt idx="206">
                  <c:v>0.16292249614877483</c:v>
                </c:pt>
                <c:pt idx="207">
                  <c:v>0.1621354309499885</c:v>
                </c:pt>
                <c:pt idx="208">
                  <c:v>0.16135593368580586</c:v>
                </c:pt>
                <c:pt idx="209">
                  <c:v>0.16058389572558673</c:v>
                </c:pt>
                <c:pt idx="210">
                  <c:v>0.15981921050784584</c:v>
                </c:pt>
                <c:pt idx="211">
                  <c:v>0.159061773491221</c:v>
                </c:pt>
                <c:pt idx="212">
                  <c:v>0.15831148210682847</c:v>
                </c:pt>
                <c:pt idx="213">
                  <c:v>0.15756823571196077</c:v>
                </c:pt>
                <c:pt idx="214">
                  <c:v>0.15683193554508243</c:v>
                </c:pt>
                <c:pt idx="215">
                  <c:v>0.15610248468208207</c:v>
                </c:pt>
                <c:pt idx="216">
                  <c:v>0.15537978799373911</c:v>
                </c:pt>
                <c:pt idx="217">
                  <c:v>0.15466375210436706</c:v>
                </c:pt>
                <c:pt idx="218">
                  <c:v>0.15395428535159475</c:v>
                </c:pt>
                <c:pt idx="219">
                  <c:v>0.15325129774724958</c:v>
                </c:pt>
                <c:pt idx="220">
                  <c:v>0.15255470093930754</c:v>
                </c:pt>
                <c:pt idx="221">
                  <c:v>0.15186440817487631</c:v>
                </c:pt>
                <c:pt idx="222">
                  <c:v>0.15118033426417868</c:v>
                </c:pt>
                <c:pt idx="223">
                  <c:v>0.15050239554550524</c:v>
                </c:pt>
                <c:pt idx="224">
                  <c:v>0.14983050985110569</c:v>
                </c:pt>
                <c:pt idx="225">
                  <c:v>0.14916459647398966</c:v>
                </c:pt>
                <c:pt idx="226">
                  <c:v>0.14850457613560919</c:v>
                </c:pt>
                <c:pt idx="227">
                  <c:v>0.14785037095439507</c:v>
                </c:pt>
                <c:pt idx="228">
                  <c:v>0.1472019044151214</c:v>
                </c:pt>
                <c:pt idx="229">
                  <c:v>0.14655910133907285</c:v>
                </c:pt>
                <c:pt idx="230">
                  <c:v>0.14592188785498994</c:v>
                </c:pt>
                <c:pt idx="231">
                  <c:v>0.14529019137076923</c:v>
                </c:pt>
                <c:pt idx="232">
                  <c:v>0.14466394054589524</c:v>
                </c:pt>
                <c:pt idx="233">
                  <c:v>0.14404306526458238</c:v>
                </c:pt>
                <c:pt idx="234">
                  <c:v>0.14342749660960555</c:v>
                </c:pt>
                <c:pt idx="235">
                  <c:v>0.14281716683679874</c:v>
                </c:pt>
                <c:pt idx="236">
                  <c:v>0.14221200935020215</c:v>
                </c:pt>
                <c:pt idx="237">
                  <c:v>0.14161195867783843</c:v>
                </c:pt>
                <c:pt idx="238">
                  <c:v>0.14101695044809961</c:v>
                </c:pt>
                <c:pt idx="239">
                  <c:v>0.14042692136672683</c:v>
                </c:pt>
                <c:pt idx="240">
                  <c:v>0.13984180919436548</c:v>
                </c:pt>
                <c:pt idx="241">
                  <c:v>0.13926155272467933</c:v>
                </c:pt>
                <c:pt idx="242">
                  <c:v>0.13868609176300711</c:v>
                </c:pt>
                <c:pt idx="243">
                  <c:v>0.1381153671055462</c:v>
                </c:pt>
                <c:pt idx="244">
                  <c:v>0.13754932051904806</c:v>
                </c:pt>
                <c:pt idx="245">
                  <c:v>0.13698789472101114</c:v>
                </c:pt>
                <c:pt idx="246">
                  <c:v>0.13643103336035664</c:v>
                </c:pt>
                <c:pt idx="247">
                  <c:v>0.13587868099857381</c:v>
                </c:pt>
                <c:pt idx="248">
                  <c:v>0.13533078309132152</c:v>
                </c:pt>
                <c:pt idx="249">
                  <c:v>0.13478728597047285</c:v>
                </c:pt>
                <c:pt idx="250">
                  <c:v>0.13424813682659098</c:v>
                </c:pt>
                <c:pt idx="251">
                  <c:v>0.13371328369182367</c:v>
                </c:pt>
                <c:pt idx="252">
                  <c:v>0.13318267542320536</c:v>
                </c:pt>
                <c:pt idx="253">
                  <c:v>0.13265626168635472</c:v>
                </c:pt>
                <c:pt idx="254">
                  <c:v>0.13213399293955805</c:v>
                </c:pt>
                <c:pt idx="255">
                  <c:v>0.13161582041822648</c:v>
                </c:pt>
                <c:pt idx="256">
                  <c:v>0.13110169611971778</c:v>
                </c:pt>
                <c:pt idx="257">
                  <c:v>0.13059157278851266</c:v>
                </c:pt>
                <c:pt idx="258">
                  <c:v>0.13008540390173551</c:v>
                </c:pt>
                <c:pt idx="259">
                  <c:v>0.12958314365501067</c:v>
                </c:pt>
                <c:pt idx="260">
                  <c:v>0.12908474694864525</c:v>
                </c:pt>
                <c:pt idx="261">
                  <c:v>0.12859016937412937</c:v>
                </c:pt>
                <c:pt idx="262">
                  <c:v>0.1280993672009457</c:v>
                </c:pt>
                <c:pt idx="263">
                  <c:v>0.12761229736367974</c:v>
                </c:pt>
                <c:pt idx="264">
                  <c:v>0.12712891744942337</c:v>
                </c:pt>
                <c:pt idx="265">
                  <c:v>0.12636243281221382</c:v>
                </c:pt>
                <c:pt idx="266">
                  <c:v>0.12541412522242235</c:v>
                </c:pt>
                <c:pt idx="267">
                  <c:v>0.12447645280811508</c:v>
                </c:pt>
                <c:pt idx="268">
                  <c:v>0.12354925713184614</c:v>
                </c:pt>
                <c:pt idx="269">
                  <c:v>0.12263238269561944</c:v>
                </c:pt>
                <c:pt idx="270">
                  <c:v>0.12172567687568889</c:v>
                </c:pt>
                <c:pt idx="271">
                  <c:v>0.12082898985903952</c:v>
                </c:pt>
                <c:pt idx="272">
                  <c:v>0.11994217458150035</c:v>
                </c:pt>
                <c:pt idx="273">
                  <c:v>0.11906508666744119</c:v>
                </c:pt>
                <c:pt idx="274">
                  <c:v>0.11819758437100704</c:v>
                </c:pt>
                <c:pt idx="275">
                  <c:v>0.11733952851884596</c:v>
                </c:pt>
                <c:pt idx="276">
                  <c:v>0.11649078245428647</c:v>
                </c:pt>
                <c:pt idx="277">
                  <c:v>0.11565121198292336</c:v>
                </c:pt>
                <c:pt idx="278">
                  <c:v>0.11482068531957103</c:v>
                </c:pt>
                <c:pt idx="279">
                  <c:v>0.1139990730365454</c:v>
                </c:pt>
                <c:pt idx="280">
                  <c:v>0.11318624801323636</c:v>
                </c:pt>
                <c:pt idx="281">
                  <c:v>0.11238208538693445</c:v>
                </c:pt>
                <c:pt idx="282">
                  <c:v>0.11158646250487565</c:v>
                </c:pt>
                <c:pt idx="283">
                  <c:v>0.11079925887747047</c:v>
                </c:pt>
                <c:pt idx="284">
                  <c:v>0.11002035613268367</c:v>
                </c:pt>
                <c:pt idx="285">
                  <c:v>0.1092496379715326</c:v>
                </c:pt>
                <c:pt idx="286">
                  <c:v>0.10848699012467281</c:v>
                </c:pt>
                <c:pt idx="287">
                  <c:v>0.10773230031004065</c:v>
                </c:pt>
                <c:pt idx="288">
                  <c:v>0.10698545819152364</c:v>
                </c:pt>
                <c:pt idx="289">
                  <c:v>0.10624635533863028</c:v>
                </c:pt>
                <c:pt idx="290">
                  <c:v>0.10551488518713124</c:v>
                </c:pt>
                <c:pt idx="291">
                  <c:v>0.10479094300064645</c:v>
                </c:pt>
                <c:pt idx="292">
                  <c:v>0.10407442583315046</c:v>
                </c:pt>
                <c:pt idx="293">
                  <c:v>0.10336523249237316</c:v>
                </c:pt>
                <c:pt idx="294">
                  <c:v>0.10266326350406943</c:v>
                </c:pt>
                <c:pt idx="295">
                  <c:v>0.1019684210771358</c:v>
                </c:pt>
                <c:pt idx="296">
                  <c:v>0.10128060906955061</c:v>
                </c:pt>
                <c:pt idx="297">
                  <c:v>0.1005997329551151</c:v>
                </c:pt>
                <c:pt idx="298">
                  <c:v>9.9925699790975056E-2</c:v>
                </c:pt>
                <c:pt idx="299">
                  <c:v>9.9258418185901143E-2</c:v>
                </c:pt>
                <c:pt idx="300">
                  <c:v>9.8597798269308326E-2</c:v>
                </c:pt>
                <c:pt idx="301">
                  <c:v>9.794375166099438E-2</c:v>
                </c:pt>
                <c:pt idx="302">
                  <c:v>9.729619144157875E-2</c:v>
                </c:pt>
                <c:pt idx="303">
                  <c:v>9.6655032123623516E-2</c:v>
                </c:pt>
                <c:pt idx="304">
                  <c:v>9.6020189623417504E-2</c:v>
                </c:pt>
                <c:pt idx="305">
                  <c:v>9.5391581233407713E-2</c:v>
                </c:pt>
                <c:pt idx="306">
                  <c:v>9.4769125595259879E-2</c:v>
                </c:pt>
                <c:pt idx="307">
                  <c:v>9.4152742673532408E-2</c:v>
                </c:pt>
                <c:pt idx="308">
                  <c:v>9.3542353729947667E-2</c:v>
                </c:pt>
                <c:pt idx="309">
                  <c:v>9.2937881298245262E-2</c:v>
                </c:pt>
                <c:pt idx="310">
                  <c:v>9.2339249159602052E-2</c:v>
                </c:pt>
                <c:pt idx="311">
                  <c:v>9.1746382318604616E-2</c:v>
                </c:pt>
                <c:pt idx="312">
                  <c:v>9.1159206979760016E-2</c:v>
                </c:pt>
                <c:pt idx="313">
                  <c:v>9.0577650524530831E-2</c:v>
                </c:pt>
                <c:pt idx="314">
                  <c:v>9.0001641488881484E-2</c:v>
                </c:pt>
                <c:pt idx="315">
                  <c:v>8.9431109541322856E-2</c:v>
                </c:pt>
                <c:pt idx="316">
                  <c:v>8.8865985461442101E-2</c:v>
                </c:pt>
                <c:pt idx="317">
                  <c:v>8.8306201118906177E-2</c:v>
                </c:pt>
                <c:pt idx="318">
                  <c:v>8.7751689452926732E-2</c:v>
                </c:pt>
                <c:pt idx="319">
                  <c:v>8.7202384452174847E-2</c:v>
                </c:pt>
                <c:pt idx="320">
                  <c:v>8.6658221135134411E-2</c:v>
                </c:pt>
                <c:pt idx="321">
                  <c:v>8.6119135530883489E-2</c:v>
                </c:pt>
                <c:pt idx="322">
                  <c:v>8.558506466029249E-2</c:v>
                </c:pt>
                <c:pt idx="323">
                  <c:v>8.5055946517629502E-2</c:v>
                </c:pt>
                <c:pt idx="324">
                  <c:v>8.4531720052562195E-2</c:v>
                </c:pt>
                <c:pt idx="325">
                  <c:v>8.4012325152546946E-2</c:v>
                </c:pt>
                <c:pt idx="326">
                  <c:v>8.3497702625595333E-2</c:v>
                </c:pt>
                <c:pt idx="327">
                  <c:v>8.2987794183409277E-2</c:v>
                </c:pt>
                <c:pt idx="328">
                  <c:v>8.2482542424875183E-2</c:v>
                </c:pt>
                <c:pt idx="329">
                  <c:v>8.1981890819909017E-2</c:v>
                </c:pt>
                <c:pt idx="330">
                  <c:v>8.1485783693643454E-2</c:v>
                </c:pt>
                <c:pt idx="331">
                  <c:v>8.0994166210948917E-2</c:v>
                </c:pt>
                <c:pt idx="332">
                  <c:v>8.050698436128044E-2</c:v>
                </c:pt>
                <c:pt idx="333">
                  <c:v>8.0024184943842711E-2</c:v>
                </c:pt>
                <c:pt idx="334">
                  <c:v>7.9545715553065499E-2</c:v>
                </c:pt>
                <c:pt idx="335">
                  <c:v>7.9071524564382059E-2</c:v>
                </c:pt>
                <c:pt idx="336">
                  <c:v>7.8601561120303448E-2</c:v>
                </c:pt>
                <c:pt idx="337">
                  <c:v>7.8135775116781658E-2</c:v>
                </c:pt>
                <c:pt idx="338">
                  <c:v>7.7674117189854869E-2</c:v>
                </c:pt>
                <c:pt idx="339">
                  <c:v>7.7216538702567658E-2</c:v>
                </c:pt>
                <c:pt idx="340">
                  <c:v>7.6762991732160724E-2</c:v>
                </c:pt>
                <c:pt idx="341">
                  <c:v>7.6313429057522558E-2</c:v>
                </c:pt>
                <c:pt idx="342">
                  <c:v>7.5867804146898032E-2</c:v>
                </c:pt>
                <c:pt idx="343">
                  <c:v>7.5426071145847234E-2</c:v>
                </c:pt>
                <c:pt idx="344">
                  <c:v>7.4988184865449087E-2</c:v>
                </c:pt>
                <c:pt idx="345">
                  <c:v>7.4554100770743814E-2</c:v>
                </c:pt>
                <c:pt idx="346">
                  <c:v>7.4123774969409126E-2</c:v>
                </c:pt>
                <c:pt idx="347">
                  <c:v>7.3697164200664272E-2</c:v>
                </c:pt>
                <c:pt idx="348">
                  <c:v>7.3274225824397091E-2</c:v>
                </c:pt>
                <c:pt idx="349">
                  <c:v>7.2854917810508818E-2</c:v>
                </c:pt>
                <c:pt idx="350">
                  <c:v>7.2439198728471738E-2</c:v>
                </c:pt>
                <c:pt idx="351">
                  <c:v>7.2027027737094559E-2</c:v>
                </c:pt>
                <c:pt idx="352">
                  <c:v>7.1618364574491444E-2</c:v>
                </c:pt>
                <c:pt idx="353">
                  <c:v>7.1213169548249231E-2</c:v>
                </c:pt>
                <c:pt idx="354">
                  <c:v>7.0811403525789102E-2</c:v>
                </c:pt>
                <c:pt idx="355">
                  <c:v>7.0413027924917979E-2</c:v>
                </c:pt>
                <c:pt idx="356">
                  <c:v>7.0018004704565318E-2</c:v>
                </c:pt>
                <c:pt idx="357">
                  <c:v>6.9626296355701417E-2</c:v>
                </c:pt>
                <c:pt idx="358">
                  <c:v>6.9237865892433068E-2</c:v>
                </c:pt>
                <c:pt idx="359">
                  <c:v>6.8852676843272412E-2</c:v>
                </c:pt>
                <c:pt idx="360">
                  <c:v>6.8470693242575556E-2</c:v>
                </c:pt>
                <c:pt idx="361">
                  <c:v>6.8091879622146786E-2</c:v>
                </c:pt>
                <c:pt idx="362">
                  <c:v>6.7716201003005044E-2</c:v>
                </c:pt>
                <c:pt idx="363">
                  <c:v>6.7343622887308802E-2</c:v>
                </c:pt>
                <c:pt idx="364">
                  <c:v>6.6974111250436189E-2</c:v>
                </c:pt>
                <c:pt idx="365">
                  <c:v>6.6607632533216707E-2</c:v>
                </c:pt>
                <c:pt idx="366">
                  <c:v>6.6244153634311229E-2</c:v>
                </c:pt>
                <c:pt idx="367">
                  <c:v>6.5883641902737392E-2</c:v>
                </c:pt>
                <c:pt idx="368">
                  <c:v>6.5526065130536659E-2</c:v>
                </c:pt>
                <c:pt idx="369">
                  <c:v>6.517139154558059E-2</c:v>
                </c:pt>
                <c:pt idx="370">
                  <c:v>6.4819589804512773E-2</c:v>
                </c:pt>
                <c:pt idx="371">
                  <c:v>6.447062898582398E-2</c:v>
                </c:pt>
                <c:pt idx="372">
                  <c:v>6.4124478583057282E-2</c:v>
                </c:pt>
                <c:pt idx="373">
                  <c:v>6.3781108498140573E-2</c:v>
                </c:pt>
                <c:pt idx="374">
                  <c:v>6.3440489034843728E-2</c:v>
                </c:pt>
                <c:pt idx="375">
                  <c:v>6.3102590892357688E-2</c:v>
                </c:pt>
                <c:pt idx="376">
                  <c:v>6.276738515899305E-2</c:v>
                </c:pt>
                <c:pt idx="377">
                  <c:v>6.2434843305995268E-2</c:v>
                </c:pt>
                <c:pt idx="378">
                  <c:v>6.2104937181474508E-2</c:v>
                </c:pt>
                <c:pt idx="379">
                  <c:v>6.1777639004447209E-2</c:v>
                </c:pt>
                <c:pt idx="380">
                  <c:v>6.1452921358987563E-2</c:v>
                </c:pt>
                <c:pt idx="381">
                  <c:v>6.1130757188485915E-2</c:v>
                </c:pt>
                <c:pt idx="382">
                  <c:v>6.0811119790012642E-2</c:v>
                </c:pt>
                <c:pt idx="383">
                  <c:v>6.0493982808784617E-2</c:v>
                </c:pt>
                <c:pt idx="384">
                  <c:v>6.0179320232732522E-2</c:v>
                </c:pt>
                <c:pt idx="385">
                  <c:v>5.986710638716685E-2</c:v>
                </c:pt>
                <c:pt idx="386">
                  <c:v>5.955731592954043E-2</c:v>
                </c:pt>
                <c:pt idx="387">
                  <c:v>5.9249923844305621E-2</c:v>
                </c:pt>
                <c:pt idx="388">
                  <c:v>5.894490543786407E-2</c:v>
                </c:pt>
                <c:pt idx="389">
                  <c:v>5.864223633360742E-2</c:v>
                </c:pt>
                <c:pt idx="390">
                  <c:v>5.8341892467046727E-2</c:v>
                </c:pt>
                <c:pt idx="391">
                  <c:v>5.8043850081029094E-2</c:v>
                </c:pt>
                <c:pt idx="392">
                  <c:v>5.7748085721039476E-2</c:v>
                </c:pt>
                <c:pt idx="393">
                  <c:v>5.745457623058621E-2</c:v>
                </c:pt>
                <c:pt idx="394">
                  <c:v>5.7163298746668381E-2</c:v>
                </c:pt>
                <c:pt idx="395">
                  <c:v>5.6874230695323255E-2</c:v>
                </c:pt>
                <c:pt idx="396">
                  <c:v>5.658734978725264E-2</c:v>
                </c:pt>
                <c:pt idx="397">
                  <c:v>5.6302634013525955E-2</c:v>
                </c:pt>
                <c:pt idx="398">
                  <c:v>5.6020061641358893E-2</c:v>
                </c:pt>
                <c:pt idx="399">
                  <c:v>5.5739611209966095E-2</c:v>
                </c:pt>
                <c:pt idx="400">
                  <c:v>5.5461261526486338E-2</c:v>
                </c:pt>
                <c:pt idx="401">
                  <c:v>5.5184991661978551E-2</c:v>
                </c:pt>
                <c:pt idx="402">
                  <c:v>5.4910780947487761E-2</c:v>
                </c:pt>
                <c:pt idx="403">
                  <c:v>5.4638608970179081E-2</c:v>
                </c:pt>
                <c:pt idx="404">
                  <c:v>5.4368455569538614E-2</c:v>
                </c:pt>
                <c:pt idx="405">
                  <c:v>5.4100300833640085E-2</c:v>
                </c:pt>
                <c:pt idx="406">
                  <c:v>5.3834125095475596E-2</c:v>
                </c:pt>
                <c:pt idx="407">
                  <c:v>5.35699089293495E-2</c:v>
                </c:pt>
                <c:pt idx="408">
                  <c:v>5.3307633147334055E-2</c:v>
                </c:pt>
                <c:pt idx="409">
                  <c:v>5.3047278795785642E-2</c:v>
                </c:pt>
                <c:pt idx="410">
                  <c:v>5.2788827151920389E-2</c:v>
                </c:pt>
                <c:pt idx="411">
                  <c:v>5.253225972044813E-2</c:v>
                </c:pt>
                <c:pt idx="412">
                  <c:v>5.2277558230263317E-2</c:v>
                </c:pt>
                <c:pt idx="413">
                  <c:v>5.202470463119218E-2</c:v>
                </c:pt>
                <c:pt idx="414">
                  <c:v>5.1773681090794527E-2</c:v>
                </c:pt>
                <c:pt idx="415">
                  <c:v>5.1524469991219735E-2</c:v>
                </c:pt>
                <c:pt idx="416">
                  <c:v>5.1277053926115354E-2</c:v>
                </c:pt>
                <c:pt idx="417">
                  <c:v>5.1031415697587658E-2</c:v>
                </c:pt>
                <c:pt idx="418">
                  <c:v>5.0787538313212956E-2</c:v>
                </c:pt>
                <c:pt idx="419">
                  <c:v>5.0545404983098868E-2</c:v>
                </c:pt>
                <c:pt idx="420">
                  <c:v>5.0304999116994452E-2</c:v>
                </c:pt>
                <c:pt idx="421">
                  <c:v>5.0066304321448318E-2</c:v>
                </c:pt>
                <c:pt idx="422">
                  <c:v>4.9829304397013899E-2</c:v>
                </c:pt>
                <c:pt idx="423">
                  <c:v>4.9593983335500802E-2</c:v>
                </c:pt>
                <c:pt idx="424">
                  <c:v>4.9360325317271615E-2</c:v>
                </c:pt>
                <c:pt idx="425">
                  <c:v>4.9128314708583108E-2</c:v>
                </c:pt>
                <c:pt idx="426">
                  <c:v>4.8897936058971012E-2</c:v>
                </c:pt>
                <c:pt idx="427">
                  <c:v>4.8669174098677798E-2</c:v>
                </c:pt>
                <c:pt idx="428">
                  <c:v>4.8442013736122294E-2</c:v>
                </c:pt>
                <c:pt idx="429">
                  <c:v>4.8216440055410627E-2</c:v>
                </c:pt>
                <c:pt idx="430">
                  <c:v>4.7992438313887643E-2</c:v>
                </c:pt>
                <c:pt idx="431">
                  <c:v>4.7769993939728077E-2</c:v>
                </c:pt>
                <c:pt idx="432">
                  <c:v>4.7549092529566545E-2</c:v>
                </c:pt>
                <c:pt idx="433">
                  <c:v>4.7329719846166046E-2</c:v>
                </c:pt>
                <c:pt idx="434">
                  <c:v>4.7111861816123868E-2</c:v>
                </c:pt>
                <c:pt idx="435">
                  <c:v>4.6895504527614366E-2</c:v>
                </c:pt>
                <c:pt idx="436">
                  <c:v>4.6680634228168025E-2</c:v>
                </c:pt>
                <c:pt idx="437">
                  <c:v>4.6467237322485998E-2</c:v>
                </c:pt>
                <c:pt idx="438">
                  <c:v>4.6255300370289555E-2</c:v>
                </c:pt>
                <c:pt idx="439">
                  <c:v>4.604481008420374E-2</c:v>
                </c:pt>
                <c:pt idx="440">
                  <c:v>4.5835753327674741E-2</c:v>
                </c:pt>
                <c:pt idx="441">
                  <c:v>4.5628117112920183E-2</c:v>
                </c:pt>
                <c:pt idx="442">
                  <c:v>4.5421888598911934E-2</c:v>
                </c:pt>
                <c:pt idx="443">
                  <c:v>4.5217055089390681E-2</c:v>
                </c:pt>
                <c:pt idx="444">
                  <c:v>4.5013604030911814E-2</c:v>
                </c:pt>
                <c:pt idx="445">
                  <c:v>4.4811523010922005E-2</c:v>
                </c:pt>
                <c:pt idx="446">
                  <c:v>4.4610799755865953E-2</c:v>
                </c:pt>
                <c:pt idx="447">
                  <c:v>4.441142212932267E-2</c:v>
                </c:pt>
                <c:pt idx="448">
                  <c:v>4.4213378130170969E-2</c:v>
                </c:pt>
                <c:pt idx="449">
                  <c:v>4.4016655890783449E-2</c:v>
                </c:pt>
                <c:pt idx="450">
                  <c:v>4.3821243675248561E-2</c:v>
                </c:pt>
                <c:pt idx="451">
                  <c:v>4.3627129877620241E-2</c:v>
                </c:pt>
                <c:pt idx="452">
                  <c:v>4.343430302019459E-2</c:v>
                </c:pt>
                <c:pt idx="453">
                  <c:v>4.3242751751813198E-2</c:v>
                </c:pt>
                <c:pt idx="454">
                  <c:v>4.3052464846192608E-2</c:v>
                </c:pt>
                <c:pt idx="455">
                  <c:v>4.286343120027937E-2</c:v>
                </c:pt>
                <c:pt idx="456">
                  <c:v>4.2675639832630403E-2</c:v>
                </c:pt>
                <c:pt idx="457">
                  <c:v>4.2489079881818138E-2</c:v>
                </c:pt>
                <c:pt idx="458">
                  <c:v>4.2303740604859925E-2</c:v>
                </c:pt>
                <c:pt idx="459">
                  <c:v>4.2119611375671447E-2</c:v>
                </c:pt>
                <c:pt idx="460">
                  <c:v>4.1936681683543656E-2</c:v>
                </c:pt>
                <c:pt idx="461">
                  <c:v>4.17549411316427E-2</c:v>
                </c:pt>
                <c:pt idx="462">
                  <c:v>4.1574379435532688E-2</c:v>
                </c:pt>
                <c:pt idx="463">
                  <c:v>4.1394986421720674E-2</c:v>
                </c:pt>
                <c:pt idx="464">
                  <c:v>4.1216752026223609E-2</c:v>
                </c:pt>
                <c:pt idx="465">
                  <c:v>4.1039666293156848E-2</c:v>
                </c:pt>
                <c:pt idx="466">
                  <c:v>4.0863719373343772E-2</c:v>
                </c:pt>
                <c:pt idx="467">
                  <c:v>4.0688901522946325E-2</c:v>
                </c:pt>
                <c:pt idx="468">
                  <c:v>4.051520310211594E-2</c:v>
                </c:pt>
                <c:pt idx="469">
                  <c:v>4.0342614573664608E-2</c:v>
                </c:pt>
                <c:pt idx="470">
                  <c:v>4.0171126501755736E-2</c:v>
                </c:pt>
                <c:pt idx="471">
                  <c:v>4.0000729550614365E-2</c:v>
                </c:pt>
                <c:pt idx="472">
                  <c:v>3.9831414483256618E-2</c:v>
                </c:pt>
                <c:pt idx="473">
                  <c:v>3.9663172160237799E-2</c:v>
                </c:pt>
                <c:pt idx="474">
                  <c:v>3.9495993538419073E-2</c:v>
                </c:pt>
                <c:pt idx="475">
                  <c:v>3.9329869669752208E-2</c:v>
                </c:pt>
                <c:pt idx="476">
                  <c:v>3.9164791700082281E-2</c:v>
                </c:pt>
                <c:pt idx="477">
                  <c:v>3.9000750867967789E-2</c:v>
                </c:pt>
                <c:pt idx="478">
                  <c:v>3.8837738503518161E-2</c:v>
                </c:pt>
                <c:pt idx="479">
                  <c:v>3.8675746027248152E-2</c:v>
                </c:pt>
                <c:pt idx="480">
                  <c:v>3.8514764948948982E-2</c:v>
                </c:pt>
                <c:pt idx="481">
                  <c:v>3.8354786866575806E-2</c:v>
                </c:pt>
                <c:pt idx="482">
                  <c:v>3.8195803465151452E-2</c:v>
                </c:pt>
                <c:pt idx="483">
                  <c:v>3.803780651568589E-2</c:v>
                </c:pt>
                <c:pt idx="484">
                  <c:v>3.7880787874111428E-2</c:v>
                </c:pt>
                <c:pt idx="485">
                  <c:v>3.7724739480233166E-2</c:v>
                </c:pt>
                <c:pt idx="486">
                  <c:v>3.7569653356694641E-2</c:v>
                </c:pt>
                <c:pt idx="487">
                  <c:v>3.741552160795824E-2</c:v>
                </c:pt>
                <c:pt idx="488">
                  <c:v>3.7262336419300289E-2</c:v>
                </c:pt>
                <c:pt idx="489">
                  <c:v>3.7110090055820479E-2</c:v>
                </c:pt>
                <c:pt idx="490">
                  <c:v>3.6958774861465427E-2</c:v>
                </c:pt>
                <c:pt idx="491">
                  <c:v>3.6808383258066166E-2</c:v>
                </c:pt>
                <c:pt idx="492">
                  <c:v>3.6658907744389284E-2</c:v>
                </c:pt>
                <c:pt idx="493">
                  <c:v>3.6510340895201582E-2</c:v>
                </c:pt>
                <c:pt idx="494">
                  <c:v>3.6362675360347853E-2</c:v>
                </c:pt>
                <c:pt idx="495">
                  <c:v>3.621590386384186E-2</c:v>
                </c:pt>
                <c:pt idx="496">
                  <c:v>3.6070019202969927E-2</c:v>
                </c:pt>
                <c:pt idx="497">
                  <c:v>3.5925014247407384E-2</c:v>
                </c:pt>
                <c:pt idx="498">
                  <c:v>3.5780881938347164E-2</c:v>
                </c:pt>
                <c:pt idx="499">
                  <c:v>3.5637615287640818E-2</c:v>
                </c:pt>
                <c:pt idx="500">
                  <c:v>3.5495207376951408E-2</c:v>
                </c:pt>
              </c:numCache>
            </c:numRef>
          </c:yVal>
          <c:smooth val="1"/>
          <c:extLst xmlns:c16r2="http://schemas.microsoft.com/office/drawing/2015/06/chart">
            <c:ext xmlns:c16="http://schemas.microsoft.com/office/drawing/2014/chart" uri="{C3380CC4-5D6E-409C-BE32-E72D297353CC}">
              <c16:uniqueId val="{00000000-E5F9-47A9-917E-7D6B0FD67C24}"/>
            </c:ext>
          </c:extLst>
        </c:ser>
        <c:ser>
          <c:idx val="1"/>
          <c:order val="1"/>
          <c:tx>
            <c:v>SPETTRO DI PROGETTO</c:v>
          </c:tx>
          <c:spPr>
            <a:ln w="19050" cap="rnd">
              <a:solidFill>
                <a:schemeClr val="accent2"/>
              </a:solidFill>
              <a:round/>
            </a:ln>
            <a:effectLst/>
          </c:spPr>
          <c:marker>
            <c:symbol val="none"/>
          </c:marker>
          <c:xVal>
            <c:numRef>
              <c:f>'SPETTRO DI PROGETTO ORIZZONTALE'!$B$11:$B$511</c:f>
              <c:numCache>
                <c:formatCode>0.00</c:formatCode>
                <c:ptCount val="5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pt idx="151">
                  <c:v>1.5100000000000011</c:v>
                </c:pt>
                <c:pt idx="152">
                  <c:v>1.5200000000000011</c:v>
                </c:pt>
                <c:pt idx="153">
                  <c:v>1.5300000000000011</c:v>
                </c:pt>
                <c:pt idx="154">
                  <c:v>1.5400000000000011</c:v>
                </c:pt>
                <c:pt idx="155">
                  <c:v>1.5500000000000012</c:v>
                </c:pt>
                <c:pt idx="156">
                  <c:v>1.5600000000000012</c:v>
                </c:pt>
                <c:pt idx="157">
                  <c:v>1.5700000000000012</c:v>
                </c:pt>
                <c:pt idx="158">
                  <c:v>1.5800000000000012</c:v>
                </c:pt>
                <c:pt idx="159">
                  <c:v>1.5900000000000012</c:v>
                </c:pt>
                <c:pt idx="160">
                  <c:v>1.6000000000000012</c:v>
                </c:pt>
                <c:pt idx="161">
                  <c:v>1.6100000000000012</c:v>
                </c:pt>
                <c:pt idx="162">
                  <c:v>1.6200000000000012</c:v>
                </c:pt>
                <c:pt idx="163">
                  <c:v>1.6300000000000012</c:v>
                </c:pt>
                <c:pt idx="164">
                  <c:v>1.6400000000000012</c:v>
                </c:pt>
                <c:pt idx="165">
                  <c:v>1.6500000000000012</c:v>
                </c:pt>
                <c:pt idx="166">
                  <c:v>1.6600000000000013</c:v>
                </c:pt>
                <c:pt idx="167">
                  <c:v>1.6700000000000013</c:v>
                </c:pt>
                <c:pt idx="168">
                  <c:v>1.6800000000000013</c:v>
                </c:pt>
                <c:pt idx="169">
                  <c:v>1.6900000000000013</c:v>
                </c:pt>
                <c:pt idx="170">
                  <c:v>1.7000000000000013</c:v>
                </c:pt>
                <c:pt idx="171">
                  <c:v>1.7100000000000013</c:v>
                </c:pt>
                <c:pt idx="172">
                  <c:v>1.7200000000000013</c:v>
                </c:pt>
                <c:pt idx="173">
                  <c:v>1.7300000000000013</c:v>
                </c:pt>
                <c:pt idx="174">
                  <c:v>1.7400000000000013</c:v>
                </c:pt>
                <c:pt idx="175">
                  <c:v>1.7500000000000013</c:v>
                </c:pt>
                <c:pt idx="176">
                  <c:v>1.7600000000000013</c:v>
                </c:pt>
                <c:pt idx="177">
                  <c:v>1.7700000000000014</c:v>
                </c:pt>
                <c:pt idx="178">
                  <c:v>1.7800000000000014</c:v>
                </c:pt>
                <c:pt idx="179">
                  <c:v>1.7900000000000014</c:v>
                </c:pt>
                <c:pt idx="180">
                  <c:v>1.8000000000000014</c:v>
                </c:pt>
                <c:pt idx="181">
                  <c:v>1.8100000000000014</c:v>
                </c:pt>
                <c:pt idx="182">
                  <c:v>1.8200000000000014</c:v>
                </c:pt>
                <c:pt idx="183">
                  <c:v>1.8300000000000014</c:v>
                </c:pt>
                <c:pt idx="184">
                  <c:v>1.8400000000000014</c:v>
                </c:pt>
                <c:pt idx="185">
                  <c:v>1.8500000000000014</c:v>
                </c:pt>
                <c:pt idx="186">
                  <c:v>1.8600000000000014</c:v>
                </c:pt>
                <c:pt idx="187">
                  <c:v>1.8700000000000014</c:v>
                </c:pt>
                <c:pt idx="188">
                  <c:v>1.8800000000000014</c:v>
                </c:pt>
                <c:pt idx="189">
                  <c:v>1.8900000000000015</c:v>
                </c:pt>
                <c:pt idx="190">
                  <c:v>1.9000000000000015</c:v>
                </c:pt>
                <c:pt idx="191">
                  <c:v>1.9100000000000015</c:v>
                </c:pt>
                <c:pt idx="192">
                  <c:v>1.9200000000000015</c:v>
                </c:pt>
                <c:pt idx="193">
                  <c:v>1.9300000000000015</c:v>
                </c:pt>
                <c:pt idx="194">
                  <c:v>1.9400000000000015</c:v>
                </c:pt>
                <c:pt idx="195">
                  <c:v>1.9500000000000015</c:v>
                </c:pt>
                <c:pt idx="196">
                  <c:v>1.9600000000000015</c:v>
                </c:pt>
                <c:pt idx="197">
                  <c:v>1.9700000000000015</c:v>
                </c:pt>
                <c:pt idx="198">
                  <c:v>1.9800000000000015</c:v>
                </c:pt>
                <c:pt idx="199">
                  <c:v>1.9900000000000015</c:v>
                </c:pt>
                <c:pt idx="200">
                  <c:v>2.0000000000000013</c:v>
                </c:pt>
                <c:pt idx="201">
                  <c:v>2.0100000000000011</c:v>
                </c:pt>
                <c:pt idx="202">
                  <c:v>2.0200000000000009</c:v>
                </c:pt>
                <c:pt idx="203">
                  <c:v>2.0300000000000007</c:v>
                </c:pt>
                <c:pt idx="204">
                  <c:v>2.0400000000000005</c:v>
                </c:pt>
                <c:pt idx="205">
                  <c:v>2.0500000000000003</c:v>
                </c:pt>
                <c:pt idx="206">
                  <c:v>2.06</c:v>
                </c:pt>
                <c:pt idx="207">
                  <c:v>2.0699999999999998</c:v>
                </c:pt>
                <c:pt idx="208">
                  <c:v>2.0799999999999996</c:v>
                </c:pt>
                <c:pt idx="209">
                  <c:v>2.0899999999999994</c:v>
                </c:pt>
                <c:pt idx="210">
                  <c:v>2.0999999999999992</c:v>
                </c:pt>
                <c:pt idx="211">
                  <c:v>2.109999999999999</c:v>
                </c:pt>
                <c:pt idx="212">
                  <c:v>2.1199999999999988</c:v>
                </c:pt>
                <c:pt idx="213">
                  <c:v>2.1299999999999986</c:v>
                </c:pt>
                <c:pt idx="214">
                  <c:v>2.1399999999999983</c:v>
                </c:pt>
                <c:pt idx="215">
                  <c:v>2.1499999999999981</c:v>
                </c:pt>
                <c:pt idx="216">
                  <c:v>2.1599999999999979</c:v>
                </c:pt>
                <c:pt idx="217">
                  <c:v>2.1699999999999977</c:v>
                </c:pt>
                <c:pt idx="218">
                  <c:v>2.1799999999999975</c:v>
                </c:pt>
                <c:pt idx="219">
                  <c:v>2.1899999999999973</c:v>
                </c:pt>
                <c:pt idx="220">
                  <c:v>2.1999999999999971</c:v>
                </c:pt>
                <c:pt idx="221">
                  <c:v>2.2099999999999969</c:v>
                </c:pt>
                <c:pt idx="222">
                  <c:v>2.2199999999999966</c:v>
                </c:pt>
                <c:pt idx="223">
                  <c:v>2.2299999999999964</c:v>
                </c:pt>
                <c:pt idx="224">
                  <c:v>2.2399999999999962</c:v>
                </c:pt>
                <c:pt idx="225">
                  <c:v>2.249999999999996</c:v>
                </c:pt>
                <c:pt idx="226">
                  <c:v>2.2599999999999958</c:v>
                </c:pt>
                <c:pt idx="227">
                  <c:v>2.2699999999999956</c:v>
                </c:pt>
                <c:pt idx="228">
                  <c:v>2.2799999999999954</c:v>
                </c:pt>
                <c:pt idx="229">
                  <c:v>2.2899999999999952</c:v>
                </c:pt>
                <c:pt idx="230">
                  <c:v>2.2999999999999949</c:v>
                </c:pt>
                <c:pt idx="231">
                  <c:v>2.3099999999999947</c:v>
                </c:pt>
                <c:pt idx="232">
                  <c:v>2.3199999999999945</c:v>
                </c:pt>
                <c:pt idx="233">
                  <c:v>2.3299999999999943</c:v>
                </c:pt>
                <c:pt idx="234">
                  <c:v>2.3399999999999941</c:v>
                </c:pt>
                <c:pt idx="235">
                  <c:v>2.3499999999999939</c:v>
                </c:pt>
                <c:pt idx="236">
                  <c:v>2.3599999999999937</c:v>
                </c:pt>
                <c:pt idx="237">
                  <c:v>2.3699999999999934</c:v>
                </c:pt>
                <c:pt idx="238">
                  <c:v>2.3799999999999932</c:v>
                </c:pt>
                <c:pt idx="239">
                  <c:v>2.389999999999993</c:v>
                </c:pt>
                <c:pt idx="240">
                  <c:v>2.3999999999999928</c:v>
                </c:pt>
                <c:pt idx="241">
                  <c:v>2.4099999999999926</c:v>
                </c:pt>
                <c:pt idx="242">
                  <c:v>2.4199999999999924</c:v>
                </c:pt>
                <c:pt idx="243">
                  <c:v>2.4299999999999922</c:v>
                </c:pt>
                <c:pt idx="244">
                  <c:v>2.439999999999992</c:v>
                </c:pt>
                <c:pt idx="245">
                  <c:v>2.4499999999999917</c:v>
                </c:pt>
                <c:pt idx="246">
                  <c:v>2.4599999999999915</c:v>
                </c:pt>
                <c:pt idx="247">
                  <c:v>2.4699999999999913</c:v>
                </c:pt>
                <c:pt idx="248">
                  <c:v>2.4799999999999911</c:v>
                </c:pt>
                <c:pt idx="249">
                  <c:v>2.4899999999999909</c:v>
                </c:pt>
                <c:pt idx="250">
                  <c:v>2.4999999999999907</c:v>
                </c:pt>
                <c:pt idx="251">
                  <c:v>2.5099999999999905</c:v>
                </c:pt>
                <c:pt idx="252">
                  <c:v>2.5199999999999902</c:v>
                </c:pt>
                <c:pt idx="253">
                  <c:v>2.52999999999999</c:v>
                </c:pt>
                <c:pt idx="254">
                  <c:v>2.5399999999999898</c:v>
                </c:pt>
                <c:pt idx="255">
                  <c:v>2.5499999999999896</c:v>
                </c:pt>
                <c:pt idx="256">
                  <c:v>2.5599999999999894</c:v>
                </c:pt>
                <c:pt idx="257">
                  <c:v>2.5699999999999892</c:v>
                </c:pt>
                <c:pt idx="258">
                  <c:v>2.579999999999989</c:v>
                </c:pt>
                <c:pt idx="259">
                  <c:v>2.5899999999999888</c:v>
                </c:pt>
                <c:pt idx="260">
                  <c:v>2.5999999999999885</c:v>
                </c:pt>
                <c:pt idx="261">
                  <c:v>2.6099999999999883</c:v>
                </c:pt>
                <c:pt idx="262">
                  <c:v>2.6199999999999881</c:v>
                </c:pt>
                <c:pt idx="263">
                  <c:v>2.6299999999999879</c:v>
                </c:pt>
                <c:pt idx="264">
                  <c:v>2.6399999999999877</c:v>
                </c:pt>
                <c:pt idx="265">
                  <c:v>2.6499999999999875</c:v>
                </c:pt>
                <c:pt idx="266">
                  <c:v>2.6599999999999873</c:v>
                </c:pt>
                <c:pt idx="267">
                  <c:v>2.6699999999999871</c:v>
                </c:pt>
                <c:pt idx="268">
                  <c:v>2.6799999999999868</c:v>
                </c:pt>
                <c:pt idx="269">
                  <c:v>2.6899999999999866</c:v>
                </c:pt>
                <c:pt idx="270">
                  <c:v>2.6999999999999864</c:v>
                </c:pt>
                <c:pt idx="271">
                  <c:v>2.7099999999999862</c:v>
                </c:pt>
                <c:pt idx="272">
                  <c:v>2.719999999999986</c:v>
                </c:pt>
                <c:pt idx="273">
                  <c:v>2.7299999999999858</c:v>
                </c:pt>
                <c:pt idx="274">
                  <c:v>2.7399999999999856</c:v>
                </c:pt>
                <c:pt idx="275">
                  <c:v>2.7499999999999853</c:v>
                </c:pt>
                <c:pt idx="276">
                  <c:v>2.7599999999999851</c:v>
                </c:pt>
                <c:pt idx="277">
                  <c:v>2.7699999999999849</c:v>
                </c:pt>
                <c:pt idx="278">
                  <c:v>2.7799999999999847</c:v>
                </c:pt>
                <c:pt idx="279">
                  <c:v>2.7899999999999845</c:v>
                </c:pt>
                <c:pt idx="280">
                  <c:v>2.7999999999999843</c:v>
                </c:pt>
                <c:pt idx="281">
                  <c:v>2.8099999999999841</c:v>
                </c:pt>
                <c:pt idx="282">
                  <c:v>2.8199999999999839</c:v>
                </c:pt>
                <c:pt idx="283">
                  <c:v>2.8299999999999836</c:v>
                </c:pt>
                <c:pt idx="284">
                  <c:v>2.8399999999999834</c:v>
                </c:pt>
                <c:pt idx="285">
                  <c:v>2.8499999999999832</c:v>
                </c:pt>
                <c:pt idx="286">
                  <c:v>2.859999999999983</c:v>
                </c:pt>
                <c:pt idx="287">
                  <c:v>2.8699999999999828</c:v>
                </c:pt>
                <c:pt idx="288">
                  <c:v>2.8799999999999826</c:v>
                </c:pt>
                <c:pt idx="289">
                  <c:v>2.8899999999999824</c:v>
                </c:pt>
                <c:pt idx="290">
                  <c:v>2.8999999999999821</c:v>
                </c:pt>
                <c:pt idx="291">
                  <c:v>2.9099999999999819</c:v>
                </c:pt>
                <c:pt idx="292">
                  <c:v>2.9199999999999817</c:v>
                </c:pt>
                <c:pt idx="293">
                  <c:v>2.9299999999999815</c:v>
                </c:pt>
                <c:pt idx="294">
                  <c:v>2.9399999999999813</c:v>
                </c:pt>
                <c:pt idx="295">
                  <c:v>2.9499999999999811</c:v>
                </c:pt>
                <c:pt idx="296">
                  <c:v>2.9599999999999809</c:v>
                </c:pt>
                <c:pt idx="297">
                  <c:v>2.9699999999999807</c:v>
                </c:pt>
                <c:pt idx="298">
                  <c:v>2.9799999999999804</c:v>
                </c:pt>
                <c:pt idx="299">
                  <c:v>2.9899999999999802</c:v>
                </c:pt>
                <c:pt idx="300">
                  <c:v>2.99999999999998</c:v>
                </c:pt>
                <c:pt idx="301">
                  <c:v>3.0099999999999798</c:v>
                </c:pt>
                <c:pt idx="302">
                  <c:v>3.0199999999999796</c:v>
                </c:pt>
                <c:pt idx="303">
                  <c:v>3.0299999999999794</c:v>
                </c:pt>
                <c:pt idx="304">
                  <c:v>3.0399999999999792</c:v>
                </c:pt>
                <c:pt idx="305">
                  <c:v>3.049999999999979</c:v>
                </c:pt>
                <c:pt idx="306">
                  <c:v>3.0599999999999787</c:v>
                </c:pt>
                <c:pt idx="307">
                  <c:v>3.0699999999999785</c:v>
                </c:pt>
                <c:pt idx="308">
                  <c:v>3.0799999999999783</c:v>
                </c:pt>
                <c:pt idx="309">
                  <c:v>3.0899999999999781</c:v>
                </c:pt>
                <c:pt idx="310">
                  <c:v>3.0999999999999779</c:v>
                </c:pt>
                <c:pt idx="311">
                  <c:v>3.1099999999999777</c:v>
                </c:pt>
                <c:pt idx="312">
                  <c:v>3.1199999999999775</c:v>
                </c:pt>
                <c:pt idx="313">
                  <c:v>3.1299999999999772</c:v>
                </c:pt>
                <c:pt idx="314">
                  <c:v>3.139999999999977</c:v>
                </c:pt>
                <c:pt idx="315">
                  <c:v>3.1499999999999768</c:v>
                </c:pt>
                <c:pt idx="316">
                  <c:v>3.1599999999999766</c:v>
                </c:pt>
                <c:pt idx="317">
                  <c:v>3.1699999999999764</c:v>
                </c:pt>
                <c:pt idx="318">
                  <c:v>3.1799999999999762</c:v>
                </c:pt>
                <c:pt idx="319">
                  <c:v>3.189999999999976</c:v>
                </c:pt>
                <c:pt idx="320">
                  <c:v>3.1999999999999758</c:v>
                </c:pt>
                <c:pt idx="321">
                  <c:v>3.2099999999999755</c:v>
                </c:pt>
                <c:pt idx="322">
                  <c:v>3.2199999999999753</c:v>
                </c:pt>
                <c:pt idx="323">
                  <c:v>3.2299999999999751</c:v>
                </c:pt>
                <c:pt idx="324">
                  <c:v>3.2399999999999749</c:v>
                </c:pt>
                <c:pt idx="325">
                  <c:v>3.2499999999999747</c:v>
                </c:pt>
                <c:pt idx="326">
                  <c:v>3.2599999999999745</c:v>
                </c:pt>
                <c:pt idx="327">
                  <c:v>3.2699999999999743</c:v>
                </c:pt>
                <c:pt idx="328">
                  <c:v>3.279999999999974</c:v>
                </c:pt>
                <c:pt idx="329">
                  <c:v>3.2899999999999738</c:v>
                </c:pt>
                <c:pt idx="330">
                  <c:v>3.2999999999999736</c:v>
                </c:pt>
                <c:pt idx="331">
                  <c:v>3.3099999999999734</c:v>
                </c:pt>
                <c:pt idx="332">
                  <c:v>3.3199999999999732</c:v>
                </c:pt>
                <c:pt idx="333">
                  <c:v>3.329999999999973</c:v>
                </c:pt>
                <c:pt idx="334">
                  <c:v>3.3399999999999728</c:v>
                </c:pt>
                <c:pt idx="335">
                  <c:v>3.3499999999999726</c:v>
                </c:pt>
                <c:pt idx="336">
                  <c:v>3.3599999999999723</c:v>
                </c:pt>
                <c:pt idx="337">
                  <c:v>3.3699999999999721</c:v>
                </c:pt>
                <c:pt idx="338">
                  <c:v>3.3799999999999719</c:v>
                </c:pt>
                <c:pt idx="339">
                  <c:v>3.3899999999999717</c:v>
                </c:pt>
                <c:pt idx="340">
                  <c:v>3.3999999999999715</c:v>
                </c:pt>
                <c:pt idx="341">
                  <c:v>3.4099999999999713</c:v>
                </c:pt>
                <c:pt idx="342">
                  <c:v>3.4199999999999711</c:v>
                </c:pt>
                <c:pt idx="343">
                  <c:v>3.4299999999999708</c:v>
                </c:pt>
                <c:pt idx="344">
                  <c:v>3.4399999999999706</c:v>
                </c:pt>
                <c:pt idx="345">
                  <c:v>3.4499999999999704</c:v>
                </c:pt>
                <c:pt idx="346">
                  <c:v>3.4599999999999702</c:v>
                </c:pt>
                <c:pt idx="347">
                  <c:v>3.46999999999997</c:v>
                </c:pt>
                <c:pt idx="348">
                  <c:v>3.4799999999999698</c:v>
                </c:pt>
                <c:pt idx="349">
                  <c:v>3.4899999999999696</c:v>
                </c:pt>
                <c:pt idx="350">
                  <c:v>3.4999999999999694</c:v>
                </c:pt>
                <c:pt idx="351">
                  <c:v>3.5099999999999691</c:v>
                </c:pt>
                <c:pt idx="352">
                  <c:v>3.5199999999999689</c:v>
                </c:pt>
                <c:pt idx="353">
                  <c:v>3.5299999999999687</c:v>
                </c:pt>
                <c:pt idx="354">
                  <c:v>3.5399999999999685</c:v>
                </c:pt>
                <c:pt idx="355">
                  <c:v>3.5499999999999683</c:v>
                </c:pt>
                <c:pt idx="356">
                  <c:v>3.5599999999999681</c:v>
                </c:pt>
                <c:pt idx="357">
                  <c:v>3.5699999999999679</c:v>
                </c:pt>
                <c:pt idx="358">
                  <c:v>3.5799999999999677</c:v>
                </c:pt>
                <c:pt idx="359">
                  <c:v>3.5899999999999674</c:v>
                </c:pt>
                <c:pt idx="360">
                  <c:v>3.5999999999999672</c:v>
                </c:pt>
                <c:pt idx="361">
                  <c:v>3.609999999999967</c:v>
                </c:pt>
                <c:pt idx="362">
                  <c:v>3.6199999999999668</c:v>
                </c:pt>
                <c:pt idx="363">
                  <c:v>3.6299999999999666</c:v>
                </c:pt>
                <c:pt idx="364">
                  <c:v>3.6399999999999664</c:v>
                </c:pt>
                <c:pt idx="365">
                  <c:v>3.6499999999999662</c:v>
                </c:pt>
                <c:pt idx="366">
                  <c:v>3.6599999999999659</c:v>
                </c:pt>
                <c:pt idx="367">
                  <c:v>3.6699999999999657</c:v>
                </c:pt>
                <c:pt idx="368">
                  <c:v>3.6799999999999655</c:v>
                </c:pt>
                <c:pt idx="369">
                  <c:v>3.6899999999999653</c:v>
                </c:pt>
                <c:pt idx="370">
                  <c:v>3.6999999999999651</c:v>
                </c:pt>
                <c:pt idx="371">
                  <c:v>3.7099999999999649</c:v>
                </c:pt>
                <c:pt idx="372">
                  <c:v>3.7199999999999647</c:v>
                </c:pt>
                <c:pt idx="373">
                  <c:v>3.7299999999999645</c:v>
                </c:pt>
                <c:pt idx="374">
                  <c:v>3.7399999999999642</c:v>
                </c:pt>
                <c:pt idx="375">
                  <c:v>3.749999999999964</c:v>
                </c:pt>
                <c:pt idx="376">
                  <c:v>3.7599999999999638</c:v>
                </c:pt>
                <c:pt idx="377">
                  <c:v>3.7699999999999636</c:v>
                </c:pt>
                <c:pt idx="378">
                  <c:v>3.7799999999999634</c:v>
                </c:pt>
                <c:pt idx="379">
                  <c:v>3.7899999999999632</c:v>
                </c:pt>
                <c:pt idx="380">
                  <c:v>3.799999999999963</c:v>
                </c:pt>
                <c:pt idx="381">
                  <c:v>3.8099999999999627</c:v>
                </c:pt>
                <c:pt idx="382">
                  <c:v>3.8199999999999625</c:v>
                </c:pt>
                <c:pt idx="383">
                  <c:v>3.8299999999999623</c:v>
                </c:pt>
                <c:pt idx="384">
                  <c:v>3.8399999999999621</c:v>
                </c:pt>
                <c:pt idx="385">
                  <c:v>3.8499999999999619</c:v>
                </c:pt>
                <c:pt idx="386">
                  <c:v>3.8599999999999617</c:v>
                </c:pt>
                <c:pt idx="387">
                  <c:v>3.8699999999999615</c:v>
                </c:pt>
                <c:pt idx="388">
                  <c:v>3.8799999999999613</c:v>
                </c:pt>
                <c:pt idx="389">
                  <c:v>3.889999999999961</c:v>
                </c:pt>
                <c:pt idx="390">
                  <c:v>3.8999999999999608</c:v>
                </c:pt>
                <c:pt idx="391">
                  <c:v>3.9099999999999606</c:v>
                </c:pt>
                <c:pt idx="392">
                  <c:v>3.9199999999999604</c:v>
                </c:pt>
                <c:pt idx="393">
                  <c:v>3.9299999999999602</c:v>
                </c:pt>
                <c:pt idx="394">
                  <c:v>3.93999999999996</c:v>
                </c:pt>
                <c:pt idx="395">
                  <c:v>3.9499999999999598</c:v>
                </c:pt>
                <c:pt idx="396">
                  <c:v>3.9599999999999596</c:v>
                </c:pt>
                <c:pt idx="397">
                  <c:v>3.9699999999999593</c:v>
                </c:pt>
                <c:pt idx="398">
                  <c:v>3.9799999999999591</c:v>
                </c:pt>
                <c:pt idx="399">
                  <c:v>3.9899999999999589</c:v>
                </c:pt>
                <c:pt idx="400">
                  <c:v>3.9999999999999587</c:v>
                </c:pt>
                <c:pt idx="401">
                  <c:v>4.0099999999999589</c:v>
                </c:pt>
                <c:pt idx="402">
                  <c:v>4.0199999999999587</c:v>
                </c:pt>
                <c:pt idx="403">
                  <c:v>4.0299999999999585</c:v>
                </c:pt>
                <c:pt idx="404">
                  <c:v>4.0399999999999583</c:v>
                </c:pt>
                <c:pt idx="405">
                  <c:v>4.0499999999999581</c:v>
                </c:pt>
                <c:pt idx="406">
                  <c:v>4.0599999999999579</c:v>
                </c:pt>
                <c:pt idx="407">
                  <c:v>4.0699999999999577</c:v>
                </c:pt>
                <c:pt idx="408">
                  <c:v>4.0799999999999574</c:v>
                </c:pt>
                <c:pt idx="409">
                  <c:v>4.0899999999999572</c:v>
                </c:pt>
                <c:pt idx="410">
                  <c:v>4.099999999999957</c:v>
                </c:pt>
                <c:pt idx="411">
                  <c:v>4.1099999999999568</c:v>
                </c:pt>
                <c:pt idx="412">
                  <c:v>4.1199999999999566</c:v>
                </c:pt>
                <c:pt idx="413">
                  <c:v>4.1299999999999564</c:v>
                </c:pt>
                <c:pt idx="414">
                  <c:v>4.1399999999999562</c:v>
                </c:pt>
                <c:pt idx="415">
                  <c:v>4.1499999999999559</c:v>
                </c:pt>
                <c:pt idx="416">
                  <c:v>4.1599999999999557</c:v>
                </c:pt>
                <c:pt idx="417">
                  <c:v>4.1699999999999555</c:v>
                </c:pt>
                <c:pt idx="418">
                  <c:v>4.1799999999999553</c:v>
                </c:pt>
                <c:pt idx="419">
                  <c:v>4.1899999999999551</c:v>
                </c:pt>
                <c:pt idx="420">
                  <c:v>4.1999999999999549</c:v>
                </c:pt>
                <c:pt idx="421">
                  <c:v>4.2099999999999547</c:v>
                </c:pt>
                <c:pt idx="422">
                  <c:v>4.2199999999999545</c:v>
                </c:pt>
                <c:pt idx="423">
                  <c:v>4.2299999999999542</c:v>
                </c:pt>
                <c:pt idx="424">
                  <c:v>4.239999999999954</c:v>
                </c:pt>
                <c:pt idx="425">
                  <c:v>4.2499999999999538</c:v>
                </c:pt>
                <c:pt idx="426">
                  <c:v>4.2599999999999536</c:v>
                </c:pt>
                <c:pt idx="427">
                  <c:v>4.2699999999999534</c:v>
                </c:pt>
                <c:pt idx="428">
                  <c:v>4.2799999999999532</c:v>
                </c:pt>
                <c:pt idx="429">
                  <c:v>4.289999999999953</c:v>
                </c:pt>
                <c:pt idx="430">
                  <c:v>4.2999999999999527</c:v>
                </c:pt>
                <c:pt idx="431">
                  <c:v>4.3099999999999525</c:v>
                </c:pt>
                <c:pt idx="432">
                  <c:v>4.3199999999999523</c:v>
                </c:pt>
                <c:pt idx="433">
                  <c:v>4.3299999999999521</c:v>
                </c:pt>
                <c:pt idx="434">
                  <c:v>4.3399999999999519</c:v>
                </c:pt>
                <c:pt idx="435">
                  <c:v>4.3499999999999517</c:v>
                </c:pt>
                <c:pt idx="436">
                  <c:v>4.3599999999999515</c:v>
                </c:pt>
                <c:pt idx="437">
                  <c:v>4.3699999999999513</c:v>
                </c:pt>
                <c:pt idx="438">
                  <c:v>4.379999999999951</c:v>
                </c:pt>
                <c:pt idx="439">
                  <c:v>4.3899999999999508</c:v>
                </c:pt>
                <c:pt idx="440">
                  <c:v>4.3999999999999506</c:v>
                </c:pt>
                <c:pt idx="441">
                  <c:v>4.4099999999999504</c:v>
                </c:pt>
                <c:pt idx="442">
                  <c:v>4.4199999999999502</c:v>
                </c:pt>
                <c:pt idx="443">
                  <c:v>4.42999999999995</c:v>
                </c:pt>
                <c:pt idx="444">
                  <c:v>4.4399999999999498</c:v>
                </c:pt>
                <c:pt idx="445">
                  <c:v>4.4499999999999496</c:v>
                </c:pt>
                <c:pt idx="446">
                  <c:v>4.4599999999999493</c:v>
                </c:pt>
                <c:pt idx="447">
                  <c:v>4.4699999999999491</c:v>
                </c:pt>
                <c:pt idx="448">
                  <c:v>4.4799999999999489</c:v>
                </c:pt>
                <c:pt idx="449">
                  <c:v>4.4899999999999487</c:v>
                </c:pt>
                <c:pt idx="450">
                  <c:v>4.4999999999999485</c:v>
                </c:pt>
                <c:pt idx="451">
                  <c:v>4.5099999999999483</c:v>
                </c:pt>
                <c:pt idx="452">
                  <c:v>4.5199999999999481</c:v>
                </c:pt>
                <c:pt idx="453">
                  <c:v>4.5299999999999478</c:v>
                </c:pt>
                <c:pt idx="454">
                  <c:v>4.5399999999999476</c:v>
                </c:pt>
                <c:pt idx="455">
                  <c:v>4.5499999999999474</c:v>
                </c:pt>
                <c:pt idx="456">
                  <c:v>4.5599999999999472</c:v>
                </c:pt>
                <c:pt idx="457">
                  <c:v>4.569999999999947</c:v>
                </c:pt>
                <c:pt idx="458">
                  <c:v>4.5799999999999468</c:v>
                </c:pt>
                <c:pt idx="459">
                  <c:v>4.5899999999999466</c:v>
                </c:pt>
                <c:pt idx="460">
                  <c:v>4.5999999999999464</c:v>
                </c:pt>
                <c:pt idx="461">
                  <c:v>4.6099999999999461</c:v>
                </c:pt>
                <c:pt idx="462">
                  <c:v>4.6199999999999459</c:v>
                </c:pt>
                <c:pt idx="463">
                  <c:v>4.6299999999999457</c:v>
                </c:pt>
                <c:pt idx="464">
                  <c:v>4.6399999999999455</c:v>
                </c:pt>
                <c:pt idx="465">
                  <c:v>4.6499999999999453</c:v>
                </c:pt>
                <c:pt idx="466">
                  <c:v>4.6599999999999451</c:v>
                </c:pt>
                <c:pt idx="467">
                  <c:v>4.6699999999999449</c:v>
                </c:pt>
                <c:pt idx="468">
                  <c:v>4.6799999999999446</c:v>
                </c:pt>
                <c:pt idx="469">
                  <c:v>4.6899999999999444</c:v>
                </c:pt>
                <c:pt idx="470">
                  <c:v>4.6999999999999442</c:v>
                </c:pt>
                <c:pt idx="471">
                  <c:v>4.709999999999944</c:v>
                </c:pt>
                <c:pt idx="472">
                  <c:v>4.7199999999999438</c:v>
                </c:pt>
                <c:pt idx="473">
                  <c:v>4.7299999999999436</c:v>
                </c:pt>
                <c:pt idx="474">
                  <c:v>4.7399999999999434</c:v>
                </c:pt>
                <c:pt idx="475">
                  <c:v>4.7499999999999432</c:v>
                </c:pt>
                <c:pt idx="476">
                  <c:v>4.7599999999999429</c:v>
                </c:pt>
                <c:pt idx="477">
                  <c:v>4.7699999999999427</c:v>
                </c:pt>
                <c:pt idx="478">
                  <c:v>4.7799999999999425</c:v>
                </c:pt>
                <c:pt idx="479">
                  <c:v>4.7899999999999423</c:v>
                </c:pt>
                <c:pt idx="480">
                  <c:v>4.7999999999999421</c:v>
                </c:pt>
                <c:pt idx="481">
                  <c:v>4.8099999999999419</c:v>
                </c:pt>
                <c:pt idx="482">
                  <c:v>4.8199999999999417</c:v>
                </c:pt>
                <c:pt idx="483">
                  <c:v>4.8299999999999415</c:v>
                </c:pt>
                <c:pt idx="484">
                  <c:v>4.8399999999999412</c:v>
                </c:pt>
                <c:pt idx="485">
                  <c:v>4.849999999999941</c:v>
                </c:pt>
                <c:pt idx="486">
                  <c:v>4.8599999999999408</c:v>
                </c:pt>
                <c:pt idx="487">
                  <c:v>4.8699999999999406</c:v>
                </c:pt>
                <c:pt idx="488">
                  <c:v>4.8799999999999404</c:v>
                </c:pt>
                <c:pt idx="489">
                  <c:v>4.8899999999999402</c:v>
                </c:pt>
                <c:pt idx="490">
                  <c:v>4.89999999999994</c:v>
                </c:pt>
                <c:pt idx="491">
                  <c:v>4.9099999999999397</c:v>
                </c:pt>
                <c:pt idx="492">
                  <c:v>4.9199999999999395</c:v>
                </c:pt>
                <c:pt idx="493">
                  <c:v>4.9299999999999393</c:v>
                </c:pt>
                <c:pt idx="494">
                  <c:v>4.9399999999999391</c:v>
                </c:pt>
                <c:pt idx="495">
                  <c:v>4.9499999999999389</c:v>
                </c:pt>
                <c:pt idx="496">
                  <c:v>4.9599999999999387</c:v>
                </c:pt>
                <c:pt idx="497">
                  <c:v>4.9699999999999385</c:v>
                </c:pt>
                <c:pt idx="498">
                  <c:v>4.9799999999999383</c:v>
                </c:pt>
                <c:pt idx="499">
                  <c:v>4.989999999999938</c:v>
                </c:pt>
                <c:pt idx="500">
                  <c:v>4.9999999999999378</c:v>
                </c:pt>
              </c:numCache>
            </c:numRef>
          </c:xVal>
          <c:yVal>
            <c:numRef>
              <c:f>'SPETTRO DI PROGETTO ORIZZONTALE'!$D$11:$D$511</c:f>
              <c:numCache>
                <c:formatCode>0.000</c:formatCode>
                <c:ptCount val="501"/>
                <c:pt idx="0">
                  <c:v>0.30098478239999998</c:v>
                </c:pt>
                <c:pt idx="1">
                  <c:v>0.29755499862059781</c:v>
                </c:pt>
                <c:pt idx="2">
                  <c:v>0.29412521484119569</c:v>
                </c:pt>
                <c:pt idx="3">
                  <c:v>0.29069543106179346</c:v>
                </c:pt>
                <c:pt idx="4">
                  <c:v>0.2872656472823914</c:v>
                </c:pt>
                <c:pt idx="5">
                  <c:v>0.28383586350298923</c:v>
                </c:pt>
                <c:pt idx="6">
                  <c:v>0.28040607972358705</c:v>
                </c:pt>
                <c:pt idx="7">
                  <c:v>0.27697629594418488</c:v>
                </c:pt>
                <c:pt idx="8">
                  <c:v>0.27354651216478271</c:v>
                </c:pt>
                <c:pt idx="9">
                  <c:v>0.27011672838538048</c:v>
                </c:pt>
                <c:pt idx="10">
                  <c:v>0.26668694460597836</c:v>
                </c:pt>
                <c:pt idx="11">
                  <c:v>0.26325716082657624</c:v>
                </c:pt>
                <c:pt idx="12">
                  <c:v>0.25982737704717407</c:v>
                </c:pt>
                <c:pt idx="13">
                  <c:v>0.25639759326777195</c:v>
                </c:pt>
                <c:pt idx="14">
                  <c:v>0.25296780948836978</c:v>
                </c:pt>
                <c:pt idx="15">
                  <c:v>0.24953802570896763</c:v>
                </c:pt>
                <c:pt idx="16">
                  <c:v>0.24705834221999998</c:v>
                </c:pt>
                <c:pt idx="17">
                  <c:v>0.24705834221999998</c:v>
                </c:pt>
                <c:pt idx="18">
                  <c:v>0.24705834221999998</c:v>
                </c:pt>
                <c:pt idx="19">
                  <c:v>0.24705834221999998</c:v>
                </c:pt>
                <c:pt idx="20">
                  <c:v>0.24705834221999998</c:v>
                </c:pt>
                <c:pt idx="21">
                  <c:v>0.24705834221999998</c:v>
                </c:pt>
                <c:pt idx="22">
                  <c:v>0.24705834221999998</c:v>
                </c:pt>
                <c:pt idx="23">
                  <c:v>0.24705834221999998</c:v>
                </c:pt>
                <c:pt idx="24">
                  <c:v>0.24705834221999998</c:v>
                </c:pt>
                <c:pt idx="25">
                  <c:v>0.24705834221999998</c:v>
                </c:pt>
                <c:pt idx="26">
                  <c:v>0.24705834221999998</c:v>
                </c:pt>
                <c:pt idx="27">
                  <c:v>0.24705834221999998</c:v>
                </c:pt>
                <c:pt idx="28">
                  <c:v>0.24705834221999998</c:v>
                </c:pt>
                <c:pt idx="29">
                  <c:v>0.24705834221999998</c:v>
                </c:pt>
                <c:pt idx="30">
                  <c:v>0.24705834221999998</c:v>
                </c:pt>
                <c:pt idx="31">
                  <c:v>0.24705834221999998</c:v>
                </c:pt>
                <c:pt idx="32">
                  <c:v>0.24705834221999998</c:v>
                </c:pt>
                <c:pt idx="33">
                  <c:v>0.24705834221999998</c:v>
                </c:pt>
                <c:pt idx="34">
                  <c:v>0.24705834221999998</c:v>
                </c:pt>
                <c:pt idx="35">
                  <c:v>0.24705834221999998</c:v>
                </c:pt>
                <c:pt idx="36">
                  <c:v>0.24705834221999998</c:v>
                </c:pt>
                <c:pt idx="37">
                  <c:v>0.24705834221999998</c:v>
                </c:pt>
                <c:pt idx="38">
                  <c:v>0.24705834221999998</c:v>
                </c:pt>
                <c:pt idx="39">
                  <c:v>0.24705834221999998</c:v>
                </c:pt>
                <c:pt idx="40">
                  <c:v>0.24705834221999998</c:v>
                </c:pt>
                <c:pt idx="41">
                  <c:v>0.24705834221999998</c:v>
                </c:pt>
                <c:pt idx="42">
                  <c:v>0.24705834221999998</c:v>
                </c:pt>
                <c:pt idx="43">
                  <c:v>0.24705834221999998</c:v>
                </c:pt>
                <c:pt idx="44">
                  <c:v>0.24705834221999998</c:v>
                </c:pt>
                <c:pt idx="45">
                  <c:v>0.24705834221999998</c:v>
                </c:pt>
                <c:pt idx="46">
                  <c:v>0.24705834221999998</c:v>
                </c:pt>
                <c:pt idx="47">
                  <c:v>0.24705834221999998</c:v>
                </c:pt>
                <c:pt idx="48">
                  <c:v>0.24278091874021696</c:v>
                </c:pt>
                <c:pt idx="49">
                  <c:v>0.23782620611286559</c:v>
                </c:pt>
                <c:pt idx="50">
                  <c:v>0.23306968199060832</c:v>
                </c:pt>
                <c:pt idx="51">
                  <c:v>0.2284996882260866</c:v>
                </c:pt>
                <c:pt idx="52">
                  <c:v>0.22410546345250798</c:v>
                </c:pt>
                <c:pt idx="53">
                  <c:v>0.21987705848170594</c:v>
                </c:pt>
                <c:pt idx="54">
                  <c:v>0.2158052611024151</c:v>
                </c:pt>
                <c:pt idx="55">
                  <c:v>0.21188152908237121</c:v>
                </c:pt>
                <c:pt idx="56">
                  <c:v>0.2080979303487574</c:v>
                </c:pt>
                <c:pt idx="57">
                  <c:v>0.20444708946544587</c:v>
                </c:pt>
                <c:pt idx="58">
                  <c:v>0.20092213964707611</c:v>
                </c:pt>
                <c:pt idx="59">
                  <c:v>0.19751667965305789</c:v>
                </c:pt>
                <c:pt idx="60">
                  <c:v>0.19422473499217358</c:v>
                </c:pt>
                <c:pt idx="61">
                  <c:v>0.19104072294312152</c:v>
                </c:pt>
                <c:pt idx="62">
                  <c:v>0.18795942096016799</c:v>
                </c:pt>
                <c:pt idx="63">
                  <c:v>0.18497593808778434</c:v>
                </c:pt>
                <c:pt idx="64">
                  <c:v>0.1820856890551627</c:v>
                </c:pt>
                <c:pt idx="65">
                  <c:v>0.17928437076200637</c:v>
                </c:pt>
                <c:pt idx="66">
                  <c:v>0.17656794090197597</c:v>
                </c:pt>
                <c:pt idx="67">
                  <c:v>0.17393259850045395</c:v>
                </c:pt>
                <c:pt idx="68">
                  <c:v>0.1713747661695649</c:v>
                </c:pt>
                <c:pt idx="69">
                  <c:v>0.16889107390623787</c:v>
                </c:pt>
                <c:pt idx="70">
                  <c:v>0.16647834427900593</c:v>
                </c:pt>
                <c:pt idx="71">
                  <c:v>0.16413357886662555</c:v>
                </c:pt>
                <c:pt idx="72">
                  <c:v>0.16185394582681129</c:v>
                </c:pt>
                <c:pt idx="73">
                  <c:v>0.15963676848671798</c:v>
                </c:pt>
                <c:pt idx="74">
                  <c:v>0.1574795148585191</c:v>
                </c:pt>
                <c:pt idx="75">
                  <c:v>0.15537978799373886</c:v>
                </c:pt>
                <c:pt idx="76">
                  <c:v>0.15333531709908441</c:v>
                </c:pt>
                <c:pt idx="77">
                  <c:v>0.15134394934455081</c:v>
                </c:pt>
                <c:pt idx="78">
                  <c:v>0.14940364230167197</c:v>
                </c:pt>
                <c:pt idx="79">
                  <c:v>0.1475124569560812</c:v>
                </c:pt>
                <c:pt idx="80">
                  <c:v>0.14566855124413014</c:v>
                </c:pt>
                <c:pt idx="81">
                  <c:v>0.14387017406827671</c:v>
                </c:pt>
                <c:pt idx="82">
                  <c:v>0.14211565975037088</c:v>
                </c:pt>
                <c:pt idx="83">
                  <c:v>0.1404034228859086</c:v>
                </c:pt>
                <c:pt idx="84">
                  <c:v>0.13873195356583826</c:v>
                </c:pt>
                <c:pt idx="85">
                  <c:v>0.13709981293565193</c:v>
                </c:pt>
                <c:pt idx="86">
                  <c:v>0.13550562906430713</c:v>
                </c:pt>
                <c:pt idx="87">
                  <c:v>0.13394809309805072</c:v>
                </c:pt>
                <c:pt idx="88">
                  <c:v>0.13242595567648197</c:v>
                </c:pt>
                <c:pt idx="89">
                  <c:v>0.13093802359022935</c:v>
                </c:pt>
                <c:pt idx="90">
                  <c:v>0.12948315666144905</c:v>
                </c:pt>
                <c:pt idx="91">
                  <c:v>0.12806026483000454</c:v>
                </c:pt>
                <c:pt idx="92">
                  <c:v>0.12666830542967841</c:v>
                </c:pt>
                <c:pt idx="93">
                  <c:v>0.12530628064011196</c:v>
                </c:pt>
                <c:pt idx="94">
                  <c:v>0.12397323510138736</c:v>
                </c:pt>
                <c:pt idx="95">
                  <c:v>0.12266825367926751</c:v>
                </c:pt>
                <c:pt idx="96">
                  <c:v>0.12139045937010846</c:v>
                </c:pt>
                <c:pt idx="97">
                  <c:v>0.12013901133536509</c:v>
                </c:pt>
                <c:pt idx="98">
                  <c:v>0.1189131030564328</c:v>
                </c:pt>
                <c:pt idx="99">
                  <c:v>0.11771196060131731</c:v>
                </c:pt>
                <c:pt idx="100">
                  <c:v>0.11653484099530412</c:v>
                </c:pt>
                <c:pt idx="101">
                  <c:v>0.11538103068841991</c:v>
                </c:pt>
                <c:pt idx="102">
                  <c:v>0.11424984411304327</c:v>
                </c:pt>
                <c:pt idx="103">
                  <c:v>0.11314062232553798</c:v>
                </c:pt>
                <c:pt idx="104">
                  <c:v>0.11205273172625396</c:v>
                </c:pt>
                <c:pt idx="105">
                  <c:v>0.11098556285267061</c:v>
                </c:pt>
                <c:pt idx="106">
                  <c:v>0.10993852924085294</c:v>
                </c:pt>
                <c:pt idx="107">
                  <c:v>0.10891106635075153</c:v>
                </c:pt>
                <c:pt idx="108">
                  <c:v>0.10790263055120752</c:v>
                </c:pt>
                <c:pt idx="109">
                  <c:v>0.10691269816082946</c:v>
                </c:pt>
                <c:pt idx="110">
                  <c:v>0.10594076454118558</c:v>
                </c:pt>
                <c:pt idx="111">
                  <c:v>0.10498634323901272</c:v>
                </c:pt>
                <c:pt idx="112">
                  <c:v>0.10404896517437867</c:v>
                </c:pt>
                <c:pt idx="113">
                  <c:v>0.10312817787195055</c:v>
                </c:pt>
                <c:pt idx="114">
                  <c:v>0.10222354473272291</c:v>
                </c:pt>
                <c:pt idx="115">
                  <c:v>0.1013346443437427</c:v>
                </c:pt>
                <c:pt idx="116">
                  <c:v>0.10046106982353803</c:v>
                </c:pt>
                <c:pt idx="117">
                  <c:v>9.9602428201114632E-2</c:v>
                </c:pt>
                <c:pt idx="118">
                  <c:v>9.8758339826528915E-2</c:v>
                </c:pt>
                <c:pt idx="119">
                  <c:v>9.7928437811179936E-2</c:v>
                </c:pt>
                <c:pt idx="120">
                  <c:v>9.7112367496086774E-2</c:v>
                </c:pt>
                <c:pt idx="121">
                  <c:v>9.6309785946532347E-2</c:v>
                </c:pt>
                <c:pt idx="122">
                  <c:v>9.5520361471560761E-2</c:v>
                </c:pt>
                <c:pt idx="123">
                  <c:v>9.474377316691393E-2</c:v>
                </c:pt>
                <c:pt idx="124">
                  <c:v>9.3979710480083967E-2</c:v>
                </c:pt>
                <c:pt idx="125">
                  <c:v>9.3227872796243283E-2</c:v>
                </c:pt>
                <c:pt idx="126">
                  <c:v>9.2487969043892157E-2</c:v>
                </c:pt>
                <c:pt idx="127">
                  <c:v>9.175971731913711E-2</c:v>
                </c:pt>
                <c:pt idx="128">
                  <c:v>9.1042844527581351E-2</c:v>
                </c:pt>
                <c:pt idx="129">
                  <c:v>9.0337086042871412E-2</c:v>
                </c:pt>
                <c:pt idx="130">
                  <c:v>8.9642185381003173E-2</c:v>
                </c:pt>
                <c:pt idx="131">
                  <c:v>8.8957893889545128E-2</c:v>
                </c:pt>
                <c:pt idx="132">
                  <c:v>8.8283970450987972E-2</c:v>
                </c:pt>
                <c:pt idx="133">
                  <c:v>8.7620181199476788E-2</c:v>
                </c:pt>
                <c:pt idx="134">
                  <c:v>8.6966299250226961E-2</c:v>
                </c:pt>
                <c:pt idx="135">
                  <c:v>8.632210444096601E-2</c:v>
                </c:pt>
                <c:pt idx="136">
                  <c:v>8.5687383084782437E-2</c:v>
                </c:pt>
                <c:pt idx="137">
                  <c:v>8.5061927733798642E-2</c:v>
                </c:pt>
                <c:pt idx="138">
                  <c:v>8.4445536953118919E-2</c:v>
                </c:pt>
                <c:pt idx="139">
                  <c:v>8.3838015104535341E-2</c:v>
                </c:pt>
                <c:pt idx="140">
                  <c:v>8.3239172139502937E-2</c:v>
                </c:pt>
                <c:pt idx="141">
                  <c:v>8.2648823400924901E-2</c:v>
                </c:pt>
                <c:pt idx="142">
                  <c:v>8.2066789433312762E-2</c:v>
                </c:pt>
                <c:pt idx="143">
                  <c:v>8.1492895800911971E-2</c:v>
                </c:pt>
                <c:pt idx="144">
                  <c:v>8.0926972913405643E-2</c:v>
                </c:pt>
                <c:pt idx="145">
                  <c:v>8.0368855858830426E-2</c:v>
                </c:pt>
                <c:pt idx="146">
                  <c:v>7.9818384243358978E-2</c:v>
                </c:pt>
                <c:pt idx="147">
                  <c:v>7.9275402037621845E-2</c:v>
                </c:pt>
                <c:pt idx="148">
                  <c:v>7.8739757429259538E-2</c:v>
                </c:pt>
                <c:pt idx="149">
                  <c:v>7.8211302681412173E-2</c:v>
                </c:pt>
                <c:pt idx="150">
                  <c:v>7.7689893996869416E-2</c:v>
                </c:pt>
                <c:pt idx="151">
                  <c:v>7.7175391387618614E-2</c:v>
                </c:pt>
                <c:pt idx="152">
                  <c:v>7.6667658549542189E-2</c:v>
                </c:pt>
                <c:pt idx="153">
                  <c:v>7.6166562742028834E-2</c:v>
                </c:pt>
                <c:pt idx="154">
                  <c:v>7.5671974672275405E-2</c:v>
                </c:pt>
                <c:pt idx="155">
                  <c:v>7.5183768384067165E-2</c:v>
                </c:pt>
                <c:pt idx="156">
                  <c:v>7.4701821150835984E-2</c:v>
                </c:pt>
                <c:pt idx="157">
                  <c:v>7.4226013372805169E-2</c:v>
                </c:pt>
                <c:pt idx="158">
                  <c:v>7.3756228478040572E-2</c:v>
                </c:pt>
                <c:pt idx="159">
                  <c:v>7.3292352827235299E-2</c:v>
                </c:pt>
                <c:pt idx="160">
                  <c:v>7.283427562206507E-2</c:v>
                </c:pt>
                <c:pt idx="161">
                  <c:v>7.2381888816959075E-2</c:v>
                </c:pt>
                <c:pt idx="162">
                  <c:v>7.193508703413834E-2</c:v>
                </c:pt>
                <c:pt idx="163">
                  <c:v>7.1493767481781656E-2</c:v>
                </c:pt>
                <c:pt idx="164">
                  <c:v>7.1057829875185441E-2</c:v>
                </c:pt>
                <c:pt idx="165">
                  <c:v>7.062717636079037E-2</c:v>
                </c:pt>
                <c:pt idx="166">
                  <c:v>7.0201711442954284E-2</c:v>
                </c:pt>
                <c:pt idx="167">
                  <c:v>6.9781341913355763E-2</c:v>
                </c:pt>
                <c:pt idx="168">
                  <c:v>6.9365976782919114E-2</c:v>
                </c:pt>
                <c:pt idx="169">
                  <c:v>6.895552721615629E-2</c:v>
                </c:pt>
                <c:pt idx="170">
                  <c:v>6.8549906467825952E-2</c:v>
                </c:pt>
                <c:pt idx="171">
                  <c:v>6.8149029821815268E-2</c:v>
                </c:pt>
                <c:pt idx="172">
                  <c:v>6.7752814532153566E-2</c:v>
                </c:pt>
                <c:pt idx="173">
                  <c:v>6.7361179766071741E-2</c:v>
                </c:pt>
                <c:pt idx="174">
                  <c:v>6.6974046549025362E-2</c:v>
                </c:pt>
                <c:pt idx="175">
                  <c:v>6.6591337711602361E-2</c:v>
                </c:pt>
                <c:pt idx="176">
                  <c:v>6.6212977838240969E-2</c:v>
                </c:pt>
                <c:pt idx="177">
                  <c:v>6.5838893217685934E-2</c:v>
                </c:pt>
                <c:pt idx="178">
                  <c:v>6.5469011795114662E-2</c:v>
                </c:pt>
                <c:pt idx="179">
                  <c:v>6.5103263125868213E-2</c:v>
                </c:pt>
                <c:pt idx="180">
                  <c:v>6.4741578330724525E-2</c:v>
                </c:pt>
                <c:pt idx="181">
                  <c:v>6.43838900526542E-2</c:v>
                </c:pt>
                <c:pt idx="182">
                  <c:v>6.4030132415002258E-2</c:v>
                </c:pt>
                <c:pt idx="183">
                  <c:v>6.3680240981040498E-2</c:v>
                </c:pt>
                <c:pt idx="184">
                  <c:v>6.3334152714839206E-2</c:v>
                </c:pt>
                <c:pt idx="185">
                  <c:v>6.2991805943407614E-2</c:v>
                </c:pt>
                <c:pt idx="186">
                  <c:v>6.2653140320055978E-2</c:v>
                </c:pt>
                <c:pt idx="187">
                  <c:v>6.2318096788932686E-2</c:v>
                </c:pt>
                <c:pt idx="188">
                  <c:v>6.1986617550693679E-2</c:v>
                </c:pt>
                <c:pt idx="189">
                  <c:v>6.1658646029261438E-2</c:v>
                </c:pt>
                <c:pt idx="190">
                  <c:v>6.1334126839633747E-2</c:v>
                </c:pt>
                <c:pt idx="191">
                  <c:v>6.101300575670373E-2</c:v>
                </c:pt>
                <c:pt idx="192">
                  <c:v>6.0695229685054232E-2</c:v>
                </c:pt>
                <c:pt idx="193">
                  <c:v>6.0380746629691256E-2</c:v>
                </c:pt>
                <c:pt idx="194">
                  <c:v>6.006950566768253E-2</c:v>
                </c:pt>
                <c:pt idx="195">
                  <c:v>5.9761456920668775E-2</c:v>
                </c:pt>
                <c:pt idx="196">
                  <c:v>5.9456551528216384E-2</c:v>
                </c:pt>
                <c:pt idx="197">
                  <c:v>5.9154741621981775E-2</c:v>
                </c:pt>
                <c:pt idx="198">
                  <c:v>5.8855980300658639E-2</c:v>
                </c:pt>
                <c:pt idx="199">
                  <c:v>5.8560221605680467E-2</c:v>
                </c:pt>
                <c:pt idx="200">
                  <c:v>5.8267420497652059E-2</c:v>
                </c:pt>
                <c:pt idx="201">
                  <c:v>5.7977532833484655E-2</c:v>
                </c:pt>
                <c:pt idx="202">
                  <c:v>5.7690515344209978E-2</c:v>
                </c:pt>
                <c:pt idx="203">
                  <c:v>5.7406325613450326E-2</c:v>
                </c:pt>
                <c:pt idx="204">
                  <c:v>5.712492205652165E-2</c:v>
                </c:pt>
                <c:pt idx="205">
                  <c:v>5.684626390014838E-2</c:v>
                </c:pt>
                <c:pt idx="206">
                  <c:v>5.6570311162769032E-2</c:v>
                </c:pt>
                <c:pt idx="207">
                  <c:v>5.6297024635412661E-2</c:v>
                </c:pt>
                <c:pt idx="208">
                  <c:v>5.6026365863127037E-2</c:v>
                </c:pt>
                <c:pt idx="209">
                  <c:v>5.5758297126939825E-2</c:v>
                </c:pt>
                <c:pt idx="210">
                  <c:v>5.5492781426335361E-2</c:v>
                </c:pt>
                <c:pt idx="211">
                  <c:v>5.5229782462229517E-2</c:v>
                </c:pt>
                <c:pt idx="212">
                  <c:v>5.496926462042654E-2</c:v>
                </c:pt>
                <c:pt idx="213">
                  <c:v>5.4711192955541922E-2</c:v>
                </c:pt>
                <c:pt idx="214">
                  <c:v>5.4455533175375846E-2</c:v>
                </c:pt>
                <c:pt idx="215">
                  <c:v>5.4202251625722939E-2</c:v>
                </c:pt>
                <c:pt idx="216">
                  <c:v>5.3951315275603845E-2</c:v>
                </c:pt>
                <c:pt idx="217">
                  <c:v>5.3702691702905217E-2</c:v>
                </c:pt>
                <c:pt idx="218">
                  <c:v>5.3456349080414835E-2</c:v>
                </c:pt>
                <c:pt idx="219">
                  <c:v>5.321225616223943E-2</c:v>
                </c:pt>
                <c:pt idx="220">
                  <c:v>5.2970382270592892E-2</c:v>
                </c:pt>
                <c:pt idx="221">
                  <c:v>5.2730697282943162E-2</c:v>
                </c:pt>
                <c:pt idx="222">
                  <c:v>5.2493171619506472E-2</c:v>
                </c:pt>
                <c:pt idx="223">
                  <c:v>5.2257776231078204E-2</c:v>
                </c:pt>
                <c:pt idx="224">
                  <c:v>5.2024482587189461E-2</c:v>
                </c:pt>
                <c:pt idx="225">
                  <c:v>5.1793262664579738E-2</c:v>
                </c:pt>
                <c:pt idx="226">
                  <c:v>5.1564088935975409E-2</c:v>
                </c:pt>
                <c:pt idx="227">
                  <c:v>5.1336934359164949E-2</c:v>
                </c:pt>
                <c:pt idx="228">
                  <c:v>5.1111772366361587E-2</c:v>
                </c:pt>
                <c:pt idx="229">
                  <c:v>5.0888576853844736E-2</c:v>
                </c:pt>
                <c:pt idx="230">
                  <c:v>5.0667322171871504E-2</c:v>
                </c:pt>
                <c:pt idx="231">
                  <c:v>5.0447983114850423E-2</c:v>
                </c:pt>
                <c:pt idx="232">
                  <c:v>5.0230534911769174E-2</c:v>
                </c:pt>
                <c:pt idx="233">
                  <c:v>5.0014953216868878E-2</c:v>
                </c:pt>
                <c:pt idx="234">
                  <c:v>4.9801214100557475E-2</c:v>
                </c:pt>
                <c:pt idx="235">
                  <c:v>4.9589294040555114E-2</c:v>
                </c:pt>
                <c:pt idx="236">
                  <c:v>4.9379169913264631E-2</c:v>
                </c:pt>
                <c:pt idx="237">
                  <c:v>4.9170818985360562E-2</c:v>
                </c:pt>
                <c:pt idx="238">
                  <c:v>4.8964218905590141E-2</c:v>
                </c:pt>
                <c:pt idx="239">
                  <c:v>4.8759347696780149E-2</c:v>
                </c:pt>
                <c:pt idx="240">
                  <c:v>4.8556183748043567E-2</c:v>
                </c:pt>
                <c:pt idx="241">
                  <c:v>4.8354705807180313E-2</c:v>
                </c:pt>
                <c:pt idx="242">
                  <c:v>4.8154892973266354E-2</c:v>
                </c:pt>
                <c:pt idx="243">
                  <c:v>4.7956724689425752E-2</c:v>
                </c:pt>
                <c:pt idx="244">
                  <c:v>4.7760180735780568E-2</c:v>
                </c:pt>
                <c:pt idx="245">
                  <c:v>4.7565241222573308E-2</c:v>
                </c:pt>
                <c:pt idx="246">
                  <c:v>4.737188658345716E-2</c:v>
                </c:pt>
                <c:pt idx="247">
                  <c:v>4.7180097568949232E-2</c:v>
                </c:pt>
                <c:pt idx="248">
                  <c:v>4.6989855240042185E-2</c:v>
                </c:pt>
                <c:pt idx="249">
                  <c:v>4.6801140961969731E-2</c:v>
                </c:pt>
                <c:pt idx="250">
                  <c:v>4.6613936398121857E-2</c:v>
                </c:pt>
                <c:pt idx="251">
                  <c:v>4.6428223504105436E-2</c:v>
                </c:pt>
                <c:pt idx="252">
                  <c:v>4.6243984521946294E-2</c:v>
                </c:pt>
                <c:pt idx="253">
                  <c:v>4.6061201974428714E-2</c:v>
                </c:pt>
                <c:pt idx="254">
                  <c:v>4.5879858659568763E-2</c:v>
                </c:pt>
                <c:pt idx="255">
                  <c:v>4.5699937645217514E-2</c:v>
                </c:pt>
                <c:pt idx="256">
                  <c:v>4.5521422263790891E-2</c:v>
                </c:pt>
                <c:pt idx="257">
                  <c:v>4.5344296107122449E-2</c:v>
                </c:pt>
                <c:pt idx="258">
                  <c:v>4.5168543021435935E-2</c:v>
                </c:pt>
                <c:pt idx="259">
                  <c:v>4.4994147102434247E-2</c:v>
                </c:pt>
                <c:pt idx="260">
                  <c:v>4.4821092690501815E-2</c:v>
                </c:pt>
                <c:pt idx="261">
                  <c:v>4.4649364366017137E-2</c:v>
                </c:pt>
                <c:pt idx="262">
                  <c:v>4.4478946944772793E-2</c:v>
                </c:pt>
                <c:pt idx="263">
                  <c:v>4.4309825473499896E-2</c:v>
                </c:pt>
                <c:pt idx="264">
                  <c:v>4.4141985225494222E-2</c:v>
                </c:pt>
                <c:pt idx="265">
                  <c:v>4.3875844726463123E-2</c:v>
                </c:pt>
                <c:pt idx="266">
                  <c:v>4.3546571257785528E-2</c:v>
                </c:pt>
                <c:pt idx="267">
                  <c:v>4.3220990558373293E-2</c:v>
                </c:pt>
                <c:pt idx="268">
                  <c:v>4.2899047615224353E-2</c:v>
                </c:pt>
                <c:pt idx="269">
                  <c:v>4.2580688435978967E-2</c:v>
                </c:pt>
                <c:pt idx="270">
                  <c:v>4.2265860026280862E-2</c:v>
                </c:pt>
                <c:pt idx="271">
                  <c:v>4.1954510367722048E-2</c:v>
                </c:pt>
                <c:pt idx="272">
                  <c:v>4.1646588396354281E-2</c:v>
                </c:pt>
                <c:pt idx="273">
                  <c:v>4.1342043981750405E-2</c:v>
                </c:pt>
                <c:pt idx="274">
                  <c:v>4.1040827906599658E-2</c:v>
                </c:pt>
                <c:pt idx="275">
                  <c:v>4.0742891846821505E-2</c:v>
                </c:pt>
                <c:pt idx="276">
                  <c:v>4.04481883521828E-2</c:v>
                </c:pt>
                <c:pt idx="277">
                  <c:v>4.0156670827403936E-2</c:v>
                </c:pt>
                <c:pt idx="278">
                  <c:v>3.9868293513739939E-2</c:v>
                </c:pt>
                <c:pt idx="279">
                  <c:v>3.9583011471022701E-2</c:v>
                </c:pt>
                <c:pt idx="280">
                  <c:v>3.9300780560151509E-2</c:v>
                </c:pt>
                <c:pt idx="281">
                  <c:v>3.9021557426018899E-2</c:v>
                </c:pt>
                <c:pt idx="282">
                  <c:v>3.8745299480859599E-2</c:v>
                </c:pt>
                <c:pt idx="283">
                  <c:v>3.8471964888010572E-2</c:v>
                </c:pt>
                <c:pt idx="284">
                  <c:v>3.8201512546070716E-2</c:v>
                </c:pt>
                <c:pt idx="285">
                  <c:v>3.7933902073448815E-2</c:v>
                </c:pt>
                <c:pt idx="286">
                  <c:v>3.7669093793289157E-2</c:v>
                </c:pt>
                <c:pt idx="287">
                  <c:v>3.7407048718764109E-2</c:v>
                </c:pt>
                <c:pt idx="288">
                  <c:v>3.714772853872348E-2</c:v>
                </c:pt>
                <c:pt idx="289">
                  <c:v>3.6891095603691061E-2</c:v>
                </c:pt>
                <c:pt idx="290">
                  <c:v>3.6637112912198351E-2</c:v>
                </c:pt>
                <c:pt idx="291">
                  <c:v>3.6385744097446673E-2</c:v>
                </c:pt>
                <c:pt idx="292">
                  <c:v>3.6136953414288346E-2</c:v>
                </c:pt>
                <c:pt idx="293">
                  <c:v>3.5890705726518451E-2</c:v>
                </c:pt>
                <c:pt idx="294">
                  <c:v>3.5646966494468545E-2</c:v>
                </c:pt>
                <c:pt idx="295">
                  <c:v>3.540570176289437E-2</c:v>
                </c:pt>
                <c:pt idx="296">
                  <c:v>3.5166878149149511E-2</c:v>
                </c:pt>
                <c:pt idx="297">
                  <c:v>3.4930462831637178E-2</c:v>
                </c:pt>
                <c:pt idx="298">
                  <c:v>3.4696423538533E-2</c:v>
                </c:pt>
                <c:pt idx="299">
                  <c:v>3.4464728536771225E-2</c:v>
                </c:pt>
                <c:pt idx="300">
                  <c:v>3.4235346621287611E-2</c:v>
                </c:pt>
                <c:pt idx="301">
                  <c:v>3.4008247104511925E-2</c:v>
                </c:pt>
                <c:pt idx="302">
                  <c:v>3.3783399806103731E-2</c:v>
                </c:pt>
                <c:pt idx="303">
                  <c:v>3.3560775042924831E-2</c:v>
                </c:pt>
                <c:pt idx="304">
                  <c:v>3.3340343619242187E-2</c:v>
                </c:pt>
                <c:pt idx="305">
                  <c:v>3.3122076817155455E-2</c:v>
                </c:pt>
                <c:pt idx="306">
                  <c:v>3.2905946387243014E-2</c:v>
                </c:pt>
                <c:pt idx="307">
                  <c:v>3.269192453942097E-2</c:v>
                </c:pt>
                <c:pt idx="308">
                  <c:v>3.2479983934009603E-2</c:v>
                </c:pt>
                <c:pt idx="309">
                  <c:v>3.2270097673001825E-2</c:v>
                </c:pt>
                <c:pt idx="310">
                  <c:v>3.2062239291528488E-2</c:v>
                </c:pt>
                <c:pt idx="311">
                  <c:v>3.1856382749515487E-2</c:v>
                </c:pt>
                <c:pt idx="312">
                  <c:v>3.1652502423527781E-2</c:v>
                </c:pt>
                <c:pt idx="313">
                  <c:v>3.1450573098795426E-2</c:v>
                </c:pt>
                <c:pt idx="314">
                  <c:v>3.1250569961417181E-2</c:v>
                </c:pt>
                <c:pt idx="315">
                  <c:v>3.1052468590737101E-2</c:v>
                </c:pt>
                <c:pt idx="316">
                  <c:v>3.0856244951889614E-2</c:v>
                </c:pt>
                <c:pt idx="317">
                  <c:v>3.0661875388509084E-2</c:v>
                </c:pt>
                <c:pt idx="318">
                  <c:v>3.0469336615599557E-2</c:v>
                </c:pt>
                <c:pt idx="319">
                  <c:v>3.0278605712560705E-2</c:v>
                </c:pt>
                <c:pt idx="320">
                  <c:v>3.0089660116366112E-2</c:v>
                </c:pt>
                <c:pt idx="321">
                  <c:v>2.9902477614890097E-2</c:v>
                </c:pt>
                <c:pt idx="322">
                  <c:v>2.9717036340379331E-2</c:v>
                </c:pt>
                <c:pt idx="323">
                  <c:v>2.9533314763065796E-2</c:v>
                </c:pt>
                <c:pt idx="324">
                  <c:v>2.9351291684917426E-2</c:v>
                </c:pt>
                <c:pt idx="325">
                  <c:v>2.9170946233523239E-2</c:v>
                </c:pt>
                <c:pt idx="326">
                  <c:v>2.8992257856109482E-2</c:v>
                </c:pt>
                <c:pt idx="327">
                  <c:v>2.8815206313683773E-2</c:v>
                </c:pt>
                <c:pt idx="328">
                  <c:v>2.8639771675303877E-2</c:v>
                </c:pt>
                <c:pt idx="329">
                  <c:v>2.8465934312468404E-2</c:v>
                </c:pt>
                <c:pt idx="330">
                  <c:v>2.8293674893626192E-2</c:v>
                </c:pt>
                <c:pt idx="331">
                  <c:v>2.8122974378801704E-2</c:v>
                </c:pt>
                <c:pt idx="332">
                  <c:v>2.7953814014333483E-2</c:v>
                </c:pt>
                <c:pt idx="333">
                  <c:v>2.7786175327723161E-2</c:v>
                </c:pt>
                <c:pt idx="334">
                  <c:v>2.7620040122592185E-2</c:v>
                </c:pt>
                <c:pt idx="335">
                  <c:v>2.7455390473743766E-2</c:v>
                </c:pt>
                <c:pt idx="336">
                  <c:v>2.7292208722327578E-2</c:v>
                </c:pt>
                <c:pt idx="337">
                  <c:v>2.7130477471104739E-2</c:v>
                </c:pt>
                <c:pt idx="338">
                  <c:v>2.697017957981071E-2</c:v>
                </c:pt>
                <c:pt idx="339">
                  <c:v>2.6811298160613766E-2</c:v>
                </c:pt>
                <c:pt idx="340">
                  <c:v>2.6653816573666909E-2</c:v>
                </c:pt>
                <c:pt idx="341">
                  <c:v>2.6497718422750883E-2</c:v>
                </c:pt>
                <c:pt idx="342">
                  <c:v>2.6342987551006256E-2</c:v>
                </c:pt>
                <c:pt idx="343">
                  <c:v>2.6189608036752507E-2</c:v>
                </c:pt>
                <c:pt idx="344">
                  <c:v>2.6037564189392036E-2</c:v>
                </c:pt>
                <c:pt idx="345">
                  <c:v>2.5886840545397156E-2</c:v>
                </c:pt>
                <c:pt idx="346">
                  <c:v>2.5737421864378166E-2</c:v>
                </c:pt>
                <c:pt idx="347">
                  <c:v>2.5589293125230648E-2</c:v>
                </c:pt>
                <c:pt idx="348">
                  <c:v>2.54424395223601E-2</c:v>
                </c:pt>
                <c:pt idx="349">
                  <c:v>2.5296846461982228E-2</c:v>
                </c:pt>
                <c:pt idx="350">
                  <c:v>2.5152499558497122E-2</c:v>
                </c:pt>
                <c:pt idx="351">
                  <c:v>2.5009384630935608E-2</c:v>
                </c:pt>
                <c:pt idx="352">
                  <c:v>2.4867487699476189E-2</c:v>
                </c:pt>
                <c:pt idx="353">
                  <c:v>2.4726794982030977E-2</c:v>
                </c:pt>
                <c:pt idx="354">
                  <c:v>2.4587292890898994E-2</c:v>
                </c:pt>
                <c:pt idx="355">
                  <c:v>2.4448968029485409E-2</c:v>
                </c:pt>
                <c:pt idx="356">
                  <c:v>2.4311807189085176E-2</c:v>
                </c:pt>
                <c:pt idx="357">
                  <c:v>2.4175797345729656E-2</c:v>
                </c:pt>
                <c:pt idx="358">
                  <c:v>2.404092565709481E-2</c:v>
                </c:pt>
                <c:pt idx="359">
                  <c:v>2.3907179459469581E-2</c:v>
                </c:pt>
                <c:pt idx="360">
                  <c:v>2.3774546264783175E-2</c:v>
                </c:pt>
                <c:pt idx="361">
                  <c:v>2.3643013757689856E-2</c:v>
                </c:pt>
                <c:pt idx="362">
                  <c:v>2.3512569792710082E-2</c:v>
                </c:pt>
                <c:pt idx="363">
                  <c:v>2.3383202391426664E-2</c:v>
                </c:pt>
                <c:pt idx="364">
                  <c:v>2.3254899739734786E-2</c:v>
                </c:pt>
                <c:pt idx="365">
                  <c:v>2.3127650185144687E-2</c:v>
                </c:pt>
                <c:pt idx="366">
                  <c:v>2.3001442234135843E-2</c:v>
                </c:pt>
                <c:pt idx="367">
                  <c:v>2.2876264549561591E-2</c:v>
                </c:pt>
                <c:pt idx="368">
                  <c:v>2.2752105948103004E-2</c:v>
                </c:pt>
                <c:pt idx="369">
                  <c:v>2.2628955397771031E-2</c:v>
                </c:pt>
                <c:pt idx="370">
                  <c:v>2.250680201545582E-2</c:v>
                </c:pt>
                <c:pt idx="371">
                  <c:v>2.2385635064522211E-2</c:v>
                </c:pt>
                <c:pt idx="372">
                  <c:v>2.2265443952450444E-2</c:v>
                </c:pt>
                <c:pt idx="373">
                  <c:v>2.2146218228521031E-2</c:v>
                </c:pt>
                <c:pt idx="374">
                  <c:v>2.2027947581542959E-2</c:v>
                </c:pt>
                <c:pt idx="375">
                  <c:v>2.1910621837624197E-2</c:v>
                </c:pt>
                <c:pt idx="376">
                  <c:v>2.1794230957983697E-2</c:v>
                </c:pt>
                <c:pt idx="377">
                  <c:v>2.167876503680391E-2</c:v>
                </c:pt>
                <c:pt idx="378">
                  <c:v>2.1564214299123089E-2</c:v>
                </c:pt>
                <c:pt idx="379">
                  <c:v>2.145056909876639E-2</c:v>
                </c:pt>
                <c:pt idx="380">
                  <c:v>2.1337819916315122E-2</c:v>
                </c:pt>
                <c:pt idx="381">
                  <c:v>2.1225957357113162E-2</c:v>
                </c:pt>
                <c:pt idx="382">
                  <c:v>2.1114972149309942E-2</c:v>
                </c:pt>
                <c:pt idx="383">
                  <c:v>2.1004855141939099E-2</c:v>
                </c:pt>
                <c:pt idx="384">
                  <c:v>2.0895597303032122E-2</c:v>
                </c:pt>
                <c:pt idx="385">
                  <c:v>2.0787189717766264E-2</c:v>
                </c:pt>
                <c:pt idx="386">
                  <c:v>2.0679623586645983E-2</c:v>
                </c:pt>
                <c:pt idx="387">
                  <c:v>2.0572890223717225E-2</c:v>
                </c:pt>
                <c:pt idx="388">
                  <c:v>2.0466981054813909E-2</c:v>
                </c:pt>
                <c:pt idx="389">
                  <c:v>2.0361887615835905E-2</c:v>
                </c:pt>
                <c:pt idx="390">
                  <c:v>2.025760155105789E-2</c:v>
                </c:pt>
                <c:pt idx="391">
                  <c:v>2.0154114611468432E-2</c:v>
                </c:pt>
                <c:pt idx="392">
                  <c:v>2.0051418653138704E-2</c:v>
                </c:pt>
                <c:pt idx="393">
                  <c:v>1.9949505635620209E-2</c:v>
                </c:pt>
                <c:pt idx="394">
                  <c:v>1.9848367620370962E-2</c:v>
                </c:pt>
                <c:pt idx="395">
                  <c:v>1.9747996769209464E-2</c:v>
                </c:pt>
                <c:pt idx="396">
                  <c:v>1.9648385342796056E-2</c:v>
                </c:pt>
                <c:pt idx="397">
                  <c:v>1.9549525699140952E-2</c:v>
                </c:pt>
                <c:pt idx="398">
                  <c:v>1.94514102921385E-2</c:v>
                </c:pt>
                <c:pt idx="399">
                  <c:v>1.9354031670127114E-2</c:v>
                </c:pt>
                <c:pt idx="400">
                  <c:v>1.9257382474474422E-2</c:v>
                </c:pt>
                <c:pt idx="401">
                  <c:v>1.9161455438186994E-2</c:v>
                </c:pt>
                <c:pt idx="402">
                  <c:v>1.9066243384544362E-2</c:v>
                </c:pt>
                <c:pt idx="403">
                  <c:v>1.8971739225756623E-2</c:v>
                </c:pt>
                <c:pt idx="404">
                  <c:v>1.8877935961645352E-2</c:v>
                </c:pt>
                <c:pt idx="405">
                  <c:v>1.8784826678347247E-2</c:v>
                </c:pt>
                <c:pt idx="406">
                  <c:v>1.8692404547040135E-2</c:v>
                </c:pt>
                <c:pt idx="407">
                  <c:v>1.8600662822690794E-2</c:v>
                </c:pt>
                <c:pt idx="408">
                  <c:v>1.8509594842824325E-2</c:v>
                </c:pt>
                <c:pt idx="409">
                  <c:v>1.8419194026314454E-2</c:v>
                </c:pt>
                <c:pt idx="410">
                  <c:v>1.8329453872194573E-2</c:v>
                </c:pt>
                <c:pt idx="411">
                  <c:v>1.8240367958488931E-2</c:v>
                </c:pt>
                <c:pt idx="412">
                  <c:v>1.8151929941063651E-2</c:v>
                </c:pt>
                <c:pt idx="413">
                  <c:v>1.806413355249728E-2</c:v>
                </c:pt>
                <c:pt idx="414">
                  <c:v>1.7976972600970319E-2</c:v>
                </c:pt>
                <c:pt idx="415">
                  <c:v>1.789044096917352E-2</c:v>
                </c:pt>
                <c:pt idx="416">
                  <c:v>1.7804532613234496E-2</c:v>
                </c:pt>
                <c:pt idx="417">
                  <c:v>1.7719241561662376E-2</c:v>
                </c:pt>
                <c:pt idx="418">
                  <c:v>1.7634561914310051E-2</c:v>
                </c:pt>
                <c:pt idx="419">
                  <c:v>1.7550487841353771E-2</c:v>
                </c:pt>
                <c:pt idx="420">
                  <c:v>1.7467013582289737E-2</c:v>
                </c:pt>
                <c:pt idx="421">
                  <c:v>1.7384133444947329E-2</c:v>
                </c:pt>
                <c:pt idx="422">
                  <c:v>1.730184180451871E-2</c:v>
                </c:pt>
                <c:pt idx="423">
                  <c:v>1.7220133102604441E-2</c:v>
                </c:pt>
                <c:pt idx="424">
                  <c:v>1.7139001846274867E-2</c:v>
                </c:pt>
                <c:pt idx="425">
                  <c:v>1.7058442607146909E-2</c:v>
                </c:pt>
                <c:pt idx="426">
                  <c:v>1.6978450020476044E-2</c:v>
                </c:pt>
                <c:pt idx="427">
                  <c:v>1.6899018784263121E-2</c:v>
                </c:pt>
                <c:pt idx="428">
                  <c:v>1.6820143658375794E-2</c:v>
                </c:pt>
                <c:pt idx="429">
                  <c:v>1.6741819463684242E-2</c:v>
                </c:pt>
                <c:pt idx="430">
                  <c:v>1.6664041081210983E-2</c:v>
                </c:pt>
                <c:pt idx="431">
                  <c:v>1.6586803451294468E-2</c:v>
                </c:pt>
                <c:pt idx="432">
                  <c:v>1.6510101572766157E-2</c:v>
                </c:pt>
                <c:pt idx="433">
                  <c:v>1.6433930502140984E-2</c:v>
                </c:pt>
                <c:pt idx="434">
                  <c:v>1.6358285352820783E-2</c:v>
                </c:pt>
                <c:pt idx="435">
                  <c:v>1.6283161294310542E-2</c:v>
                </c:pt>
                <c:pt idx="436">
                  <c:v>1.6208553551447229E-2</c:v>
                </c:pt>
                <c:pt idx="437">
                  <c:v>1.6134457403640969E-2</c:v>
                </c:pt>
                <c:pt idx="438">
                  <c:v>1.6060868184128316E-2</c:v>
                </c:pt>
                <c:pt idx="439">
                  <c:v>1.5987781279237407E-2</c:v>
                </c:pt>
                <c:pt idx="440">
                  <c:v>1.5915192127664839E-2</c:v>
                </c:pt>
                <c:pt idx="441">
                  <c:v>1.5843096219763951E-2</c:v>
                </c:pt>
                <c:pt idx="442">
                  <c:v>1.5771489096844421E-2</c:v>
                </c:pt>
                <c:pt idx="443">
                  <c:v>1.5700366350482876E-2</c:v>
                </c:pt>
                <c:pt idx="444">
                  <c:v>1.562972362184438E-2</c:v>
                </c:pt>
                <c:pt idx="445">
                  <c:v>1.5559556601014586E-2</c:v>
                </c:pt>
                <c:pt idx="446">
                  <c:v>1.5489861026342342E-2</c:v>
                </c:pt>
                <c:pt idx="447">
                  <c:v>1.542063268379259E-2</c:v>
                </c:pt>
                <c:pt idx="448">
                  <c:v>1.5351867406309363E-2</c:v>
                </c:pt>
                <c:pt idx="449">
                  <c:v>1.5283561073188696E-2</c:v>
                </c:pt>
                <c:pt idx="450">
                  <c:v>1.5215709609461303E-2</c:v>
                </c:pt>
                <c:pt idx="451">
                  <c:v>1.5148308985284803E-2</c:v>
                </c:pt>
                <c:pt idx="452">
                  <c:v>1.5081355215345342E-2</c:v>
                </c:pt>
                <c:pt idx="453">
                  <c:v>1.5014844358268468E-2</c:v>
                </c:pt>
                <c:pt idx="454">
                  <c:v>1.4948772516039099E-2</c:v>
                </c:pt>
                <c:pt idx="455">
                  <c:v>1.4883135833430336E-2</c:v>
                </c:pt>
                <c:pt idx="456">
                  <c:v>1.4817930497441109E-2</c:v>
                </c:pt>
                <c:pt idx="457">
                  <c:v>1.4753152736742407E-2</c:v>
                </c:pt>
                <c:pt idx="458">
                  <c:v>1.4688798821131917E-2</c:v>
                </c:pt>
                <c:pt idx="459">
                  <c:v>1.4624865060997031E-2</c:v>
                </c:pt>
                <c:pt idx="460">
                  <c:v>1.4561347806785989E-2</c:v>
                </c:pt>
                <c:pt idx="461">
                  <c:v>1.4498243448487044E-2</c:v>
                </c:pt>
                <c:pt idx="462">
                  <c:v>1.4435548415115514E-2</c:v>
                </c:pt>
                <c:pt idx="463">
                  <c:v>1.4373259174208565E-2</c:v>
                </c:pt>
                <c:pt idx="464">
                  <c:v>1.4311372231327642E-2</c:v>
                </c:pt>
                <c:pt idx="465">
                  <c:v>1.424988412956835E-2</c:v>
                </c:pt>
                <c:pt idx="466">
                  <c:v>1.4188791449077696E-2</c:v>
                </c:pt>
                <c:pt idx="467">
                  <c:v>1.4128090806578581E-2</c:v>
                </c:pt>
                <c:pt idx="468">
                  <c:v>1.4067778854901366E-2</c:v>
                </c:pt>
                <c:pt idx="469">
                  <c:v>1.4007852282522432E-2</c:v>
                </c:pt>
                <c:pt idx="470">
                  <c:v>1.394830781310963E-2</c:v>
                </c:pt>
                <c:pt idx="471">
                  <c:v>1.3889142205074432E-2</c:v>
                </c:pt>
                <c:pt idx="472">
                  <c:v>1.3830352251130768E-2</c:v>
                </c:pt>
                <c:pt idx="473">
                  <c:v>1.3771934777860345E-2</c:v>
                </c:pt>
                <c:pt idx="474">
                  <c:v>1.3713886645284397E-2</c:v>
                </c:pt>
                <c:pt idx="475">
                  <c:v>1.3656204746441738E-2</c:v>
                </c:pt>
                <c:pt idx="476">
                  <c:v>1.3598886006973012E-2</c:v>
                </c:pt>
                <c:pt idx="477">
                  <c:v>1.3541927384711038E-2</c:v>
                </c:pt>
                <c:pt idx="478">
                  <c:v>1.3485325869277136E-2</c:v>
                </c:pt>
                <c:pt idx="479">
                  <c:v>1.3429078481683385E-2</c:v>
                </c:pt>
                <c:pt idx="480">
                  <c:v>1.3373182273940616E-2</c:v>
                </c:pt>
                <c:pt idx="481">
                  <c:v>1.3317634328672152E-2</c:v>
                </c:pt>
                <c:pt idx="482">
                  <c:v>1.326243175873314E-2</c:v>
                </c:pt>
                <c:pt idx="483">
                  <c:v>1.3207571706835376E-2</c:v>
                </c:pt>
                <c:pt idx="484">
                  <c:v>1.3153051345177576E-2</c:v>
                </c:pt>
                <c:pt idx="485">
                  <c:v>1.3098867875080959E-2</c:v>
                </c:pt>
                <c:pt idx="486">
                  <c:v>1.304501852663008E-2</c:v>
                </c:pt>
                <c:pt idx="487">
                  <c:v>1.299150055831883E-2</c:v>
                </c:pt>
                <c:pt idx="488">
                  <c:v>1.2938311256701487E-2</c:v>
                </c:pt>
                <c:pt idx="489">
                  <c:v>1.2885447936048773E-2</c:v>
                </c:pt>
                <c:pt idx="490">
                  <c:v>1.2832907938008826E-2</c:v>
                </c:pt>
                <c:pt idx="491">
                  <c:v>1.2780688631272972E-2</c:v>
                </c:pt>
                <c:pt idx="492">
                  <c:v>1.2728787411246278E-2</c:v>
                </c:pt>
                <c:pt idx="493">
                  <c:v>1.267720169972277E-2</c:v>
                </c:pt>
                <c:pt idx="494">
                  <c:v>1.2625928944565228E-2</c:v>
                </c:pt>
                <c:pt idx="495">
                  <c:v>1.2574966619389531E-2</c:v>
                </c:pt>
                <c:pt idx="496">
                  <c:v>1.2524312223253446E-2</c:v>
                </c:pt>
                <c:pt idx="497">
                  <c:v>1.2473963280349784E-2</c:v>
                </c:pt>
                <c:pt idx="498">
                  <c:v>1.2423917339703876E-2</c:v>
                </c:pt>
                <c:pt idx="499">
                  <c:v>1.2374171974875283E-2</c:v>
                </c:pt>
                <c:pt idx="500">
                  <c:v>1.2324724783663681E-2</c:v>
                </c:pt>
              </c:numCache>
            </c:numRef>
          </c:yVal>
          <c:smooth val="1"/>
          <c:extLst xmlns:c16r2="http://schemas.microsoft.com/office/drawing/2015/06/chart">
            <c:ext xmlns:c16="http://schemas.microsoft.com/office/drawing/2014/chart" uri="{C3380CC4-5D6E-409C-BE32-E72D297353CC}">
              <c16:uniqueId val="{00000001-E5F9-47A9-917E-7D6B0FD67C24}"/>
            </c:ext>
          </c:extLst>
        </c:ser>
        <c:dLbls>
          <c:showLegendKey val="0"/>
          <c:showVal val="0"/>
          <c:showCatName val="0"/>
          <c:showSerName val="0"/>
          <c:showPercent val="0"/>
          <c:showBubbleSize val="0"/>
        </c:dLbls>
        <c:axId val="-1842804752"/>
        <c:axId val="-1842805840"/>
      </c:scatterChart>
      <c:valAx>
        <c:axId val="-18428047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t-IT" sz="1050" b="1"/>
                  <a:t>Periodo   [s]</a:t>
                </a:r>
              </a:p>
            </c:rich>
          </c:tx>
          <c:layout>
            <c:manualLayout>
              <c:xMode val="edge"/>
              <c:yMode val="edge"/>
              <c:x val="0.42969346516244677"/>
              <c:y val="0.93840220952773057"/>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842805840"/>
        <c:crosses val="autoZero"/>
        <c:crossBetween val="midCat"/>
      </c:valAx>
      <c:valAx>
        <c:axId val="-1842805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t-IT" sz="1050" b="1"/>
                  <a:t>Pseudo</a:t>
                </a:r>
                <a:r>
                  <a:rPr lang="it-IT" sz="1050" b="1" baseline="0"/>
                  <a:t> Accelerazioni    [m/s</a:t>
                </a:r>
                <a:r>
                  <a:rPr lang="it-IT" sz="1050" b="1" baseline="0">
                    <a:latin typeface="Times New Roman" panose="02020603050405020304" pitchFamily="18" charset="0"/>
                    <a:cs typeface="Times New Roman" panose="02020603050405020304" pitchFamily="18" charset="0"/>
                  </a:rPr>
                  <a:t>²]</a:t>
                </a:r>
                <a:r>
                  <a:rPr lang="it-IT" sz="1050" b="1" baseline="0"/>
                  <a:t> </a:t>
                </a:r>
                <a:endParaRPr lang="it-IT" sz="1050" b="1"/>
              </a:p>
            </c:rich>
          </c:tx>
          <c:layout>
            <c:manualLayout>
              <c:xMode val="edge"/>
              <c:yMode val="edge"/>
              <c:x val="1.2759168517471688E-2"/>
              <c:y val="0.25999508231405721"/>
            </c:manualLayout>
          </c:layout>
          <c:overlay val="0"/>
          <c:spPr>
            <a:noFill/>
            <a:ln>
              <a:noFill/>
            </a:ln>
            <a:effectLst/>
          </c:spPr>
        </c:title>
        <c:numFmt formatCode="0.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842804752"/>
        <c:crosses val="autoZero"/>
        <c:crossBetween val="midCat"/>
      </c:valAx>
      <c:spPr>
        <a:noFill/>
        <a:ln>
          <a:noFill/>
        </a:ln>
        <a:effectLst/>
      </c:spPr>
    </c:plotArea>
    <c:legend>
      <c:legendPos val="r"/>
      <c:layout>
        <c:manualLayout>
          <c:xMode val="edge"/>
          <c:yMode val="edge"/>
          <c:x val="0.8524818261353696"/>
          <c:y val="0.34944047026801395"/>
          <c:w val="0.14337469179988868"/>
          <c:h val="0.222949124823449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1"/>
          <c:spPr>
            <a:ln w="19050" cap="rnd">
              <a:solidFill>
                <a:schemeClr val="accent2"/>
              </a:solidFill>
              <a:round/>
            </a:ln>
            <a:effectLst/>
          </c:spPr>
          <c:marker>
            <c:symbol val="none"/>
          </c:marker>
          <c:xVal>
            <c:numRef>
              <c:f>'Foglio deposito'!$H$24:$H$28</c:f>
              <c:numCache>
                <c:formatCode>General</c:formatCode>
                <c:ptCount val="5"/>
                <c:pt idx="0">
                  <c:v>0</c:v>
                </c:pt>
                <c:pt idx="1">
                  <c:v>-1.0087634938561263</c:v>
                </c:pt>
                <c:pt idx="2">
                  <c:v>-1.0087634938561263</c:v>
                </c:pt>
                <c:pt idx="3">
                  <c:v>0</c:v>
                </c:pt>
                <c:pt idx="4">
                  <c:v>0</c:v>
                </c:pt>
              </c:numCache>
            </c:numRef>
          </c:xVal>
          <c:yVal>
            <c:numRef>
              <c:f>'Foglio deposito'!$I$24:$I$28</c:f>
              <c:numCache>
                <c:formatCode>0.00" m"</c:formatCode>
                <c:ptCount val="5"/>
                <c:pt idx="0">
                  <c:v>0</c:v>
                </c:pt>
                <c:pt idx="1">
                  <c:v>0</c:v>
                </c:pt>
                <c:pt idx="2">
                  <c:v>3</c:v>
                </c:pt>
                <c:pt idx="3">
                  <c:v>3</c:v>
                </c:pt>
                <c:pt idx="4">
                  <c:v>0</c:v>
                </c:pt>
              </c:numCache>
            </c:numRef>
          </c:yVal>
          <c:smooth val="0"/>
          <c:extLst xmlns:c16r2="http://schemas.microsoft.com/office/drawing/2015/06/chart">
            <c:ext xmlns:c16="http://schemas.microsoft.com/office/drawing/2014/chart" uri="{C3380CC4-5D6E-409C-BE32-E72D297353CC}">
              <c16:uniqueId val="{00000000-F8FA-4D50-A369-FAC15178262B}"/>
            </c:ext>
          </c:extLst>
        </c:ser>
        <c:dLbls>
          <c:showLegendKey val="0"/>
          <c:showVal val="0"/>
          <c:showCatName val="0"/>
          <c:showSerName val="0"/>
          <c:showPercent val="0"/>
          <c:showBubbleSize val="0"/>
        </c:dLbls>
        <c:axId val="-1823803760"/>
        <c:axId val="-1823807568"/>
      </c:scatterChart>
      <c:scatterChart>
        <c:scatterStyle val="smoothMarker"/>
        <c:varyColors val="0"/>
        <c:ser>
          <c:idx val="0"/>
          <c:order val="0"/>
          <c:spPr>
            <a:ln w="19050" cap="rnd">
              <a:solidFill>
                <a:schemeClr val="bg1">
                  <a:lumMod val="50000"/>
                </a:schemeClr>
              </a:solidFill>
              <a:round/>
            </a:ln>
            <a:effectLst/>
          </c:spPr>
          <c:marker>
            <c:symbol val="none"/>
          </c:marker>
          <c:dLbls>
            <c:numFmt formatCode="0.0&quot; kNm&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'Foglio deposito'!$G$26:$G$28</c:f>
              <c:numCache>
                <c:formatCode>0.00" kNm"</c:formatCode>
                <c:ptCount val="3"/>
                <c:pt idx="0">
                  <c:v>0</c:v>
                </c:pt>
                <c:pt idx="1">
                  <c:v>25.219087346403153</c:v>
                </c:pt>
                <c:pt idx="2">
                  <c:v>0</c:v>
                </c:pt>
              </c:numCache>
            </c:numRef>
          </c:xVal>
          <c:yVal>
            <c:numRef>
              <c:f>'Foglio deposito'!$F$26:$F$28</c:f>
              <c:numCache>
                <c:formatCode>0.00" m"</c:formatCode>
                <c:ptCount val="3"/>
                <c:pt idx="0">
                  <c:v>0</c:v>
                </c:pt>
                <c:pt idx="1">
                  <c:v>1.5</c:v>
                </c:pt>
                <c:pt idx="2">
                  <c:v>3</c:v>
                </c:pt>
              </c:numCache>
            </c:numRef>
          </c:yVal>
          <c:smooth val="1"/>
          <c:extLst xmlns:c16r2="http://schemas.microsoft.com/office/drawing/2015/06/chart">
            <c:ext xmlns:c16="http://schemas.microsoft.com/office/drawing/2014/chart" uri="{C3380CC4-5D6E-409C-BE32-E72D297353CC}">
              <c16:uniqueId val="{00000001-F8FA-4D50-A369-FAC15178262B}"/>
            </c:ext>
          </c:extLst>
        </c:ser>
        <c:ser>
          <c:idx val="2"/>
          <c:order val="2"/>
          <c:spPr>
            <a:ln w="19050" cap="rnd">
              <a:solidFill>
                <a:schemeClr val="bg1">
                  <a:lumMod val="50000"/>
                </a:schemeClr>
              </a:solidFill>
              <a:round/>
            </a:ln>
            <a:effectLst/>
          </c:spPr>
          <c:marker>
            <c:symbol val="none"/>
          </c:marker>
          <c:xVal>
            <c:numRef>
              <c:f>'Foglio deposito'!$G$24:$G$25</c:f>
              <c:numCache>
                <c:formatCode>0.00" kNm"</c:formatCode>
                <c:ptCount val="2"/>
                <c:pt idx="0">
                  <c:v>0</c:v>
                </c:pt>
                <c:pt idx="1">
                  <c:v>0</c:v>
                </c:pt>
              </c:numCache>
            </c:numRef>
          </c:xVal>
          <c:yVal>
            <c:numRef>
              <c:f>'Foglio deposito'!$F$24:$F$25</c:f>
              <c:numCache>
                <c:formatCode>0.00" m"</c:formatCode>
                <c:ptCount val="2"/>
                <c:pt idx="0">
                  <c:v>0</c:v>
                </c:pt>
                <c:pt idx="1">
                  <c:v>0</c:v>
                </c:pt>
              </c:numCache>
            </c:numRef>
          </c:yVal>
          <c:smooth val="1"/>
          <c:extLst xmlns:c16r2="http://schemas.microsoft.com/office/drawing/2015/06/chart">
            <c:ext xmlns:c16="http://schemas.microsoft.com/office/drawing/2014/chart" uri="{C3380CC4-5D6E-409C-BE32-E72D297353CC}">
              <c16:uniqueId val="{00000002-F8FA-4D50-A369-FAC15178262B}"/>
            </c:ext>
          </c:extLst>
        </c:ser>
        <c:dLbls>
          <c:showLegendKey val="0"/>
          <c:showVal val="0"/>
          <c:showCatName val="0"/>
          <c:showSerName val="0"/>
          <c:showPercent val="0"/>
          <c:showBubbleSize val="0"/>
        </c:dLbls>
        <c:axId val="-1823803760"/>
        <c:axId val="-1823807568"/>
      </c:scatterChart>
      <c:valAx>
        <c:axId val="-182380376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823807568"/>
        <c:crosses val="autoZero"/>
        <c:crossBetween val="midCat"/>
      </c:valAx>
      <c:valAx>
        <c:axId val="-1823807568"/>
        <c:scaling>
          <c:orientation val="minMax"/>
        </c:scaling>
        <c:delete val="0"/>
        <c:axPos val="l"/>
        <c:majorGridlines>
          <c:spPr>
            <a:ln w="9525" cap="flat" cmpd="sng" algn="ctr">
              <a:solidFill>
                <a:schemeClr val="tx1">
                  <a:lumMod val="15000"/>
                  <a:lumOff val="85000"/>
                </a:schemeClr>
              </a:solidFill>
              <a:round/>
            </a:ln>
            <a:effectLst/>
          </c:spPr>
        </c:majorGridlines>
        <c:numFmt formatCode="0.00&quot; m&quot;"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8238037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4.emf"/><Relationship Id="rId7" Type="http://schemas.openxmlformats.org/officeDocument/2006/relationships/image" Target="../media/image7.png"/><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6.png"/><Relationship Id="rId5" Type="http://schemas.openxmlformats.org/officeDocument/2006/relationships/chart" Target="../charts/chart1.xml"/><Relationship Id="rId10" Type="http://schemas.openxmlformats.org/officeDocument/2006/relationships/chart" Target="../charts/chart3.xml"/><Relationship Id="rId4" Type="http://schemas.openxmlformats.org/officeDocument/2006/relationships/image" Target="../media/image5.jpeg"/><Relationship Id="rId9"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oneCellAnchor>
    <xdr:from>
      <xdr:col>1</xdr:col>
      <xdr:colOff>28575</xdr:colOff>
      <xdr:row>0</xdr:row>
      <xdr:rowOff>133350</xdr:rowOff>
    </xdr:from>
    <xdr:ext cx="4815164" cy="537138"/>
    <xdr:pic>
      <xdr:nvPicPr>
        <xdr:cNvPr id="2" name="Immagine 1" descr="Cattura.PNG"/>
        <xdr:cNvPicPr>
          <a:picLocks noChangeAspect="1"/>
        </xdr:cNvPicPr>
      </xdr:nvPicPr>
      <xdr:blipFill>
        <a:blip xmlns:r="http://schemas.openxmlformats.org/officeDocument/2006/relationships" r:embed="rId1" cstate="print"/>
        <a:stretch>
          <a:fillRect/>
        </a:stretch>
      </xdr:blipFill>
      <xdr:spPr>
        <a:xfrm>
          <a:off x="638175" y="133350"/>
          <a:ext cx="4815164" cy="53713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4</xdr:col>
      <xdr:colOff>512619</xdr:colOff>
      <xdr:row>200</xdr:row>
      <xdr:rowOff>31879</xdr:rowOff>
    </xdr:from>
    <xdr:to>
      <xdr:col>6</xdr:col>
      <xdr:colOff>341169</xdr:colOff>
      <xdr:row>205</xdr:row>
      <xdr:rowOff>177884</xdr:rowOff>
    </xdr:to>
    <xdr:pic>
      <xdr:nvPicPr>
        <xdr:cNvPr id="2" name="Picture 685"/>
        <xdr:cNvPicPr>
          <a:picLocks noChangeAspect="1" noChangeArrowheads="1"/>
        </xdr:cNvPicPr>
      </xdr:nvPicPr>
      <xdr:blipFill>
        <a:blip xmlns:r="http://schemas.openxmlformats.org/officeDocument/2006/relationships" r:embed="rId1" cstate="print"/>
        <a:srcRect/>
        <a:stretch>
          <a:fillRect/>
        </a:stretch>
      </xdr:blipFill>
      <xdr:spPr bwMode="auto">
        <a:xfrm>
          <a:off x="2970069" y="43951654"/>
          <a:ext cx="1424420" cy="1050880"/>
        </a:xfrm>
        <a:prstGeom prst="rect">
          <a:avLst/>
        </a:prstGeom>
        <a:noFill/>
        <a:ln w="9525">
          <a:noFill/>
          <a:miter lim="800000"/>
          <a:headEnd/>
          <a:tailEnd/>
        </a:ln>
      </xdr:spPr>
    </xdr:pic>
    <xdr:clientData/>
  </xdr:twoCellAnchor>
  <xdr:twoCellAnchor editAs="oneCell">
    <xdr:from>
      <xdr:col>3</xdr:col>
      <xdr:colOff>15513</xdr:colOff>
      <xdr:row>7</xdr:row>
      <xdr:rowOff>155864</xdr:rowOff>
    </xdr:from>
    <xdr:to>
      <xdr:col>5</xdr:col>
      <xdr:colOff>561235</xdr:colOff>
      <xdr:row>19</xdr:row>
      <xdr:rowOff>79664</xdr:rowOff>
    </xdr:to>
    <xdr:pic>
      <xdr:nvPicPr>
        <xdr:cNvPr id="3"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398" r="5389" b="6702"/>
        <a:stretch>
          <a:fillRect/>
        </a:stretch>
      </xdr:blipFill>
      <xdr:spPr bwMode="auto">
        <a:xfrm>
          <a:off x="1730013" y="1517939"/>
          <a:ext cx="2139861" cy="2219325"/>
        </a:xfrm>
        <a:prstGeom prst="rect">
          <a:avLst/>
        </a:prstGeom>
        <a:noFill/>
        <a:ln w="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457200</xdr:colOff>
      <xdr:row>209</xdr:row>
      <xdr:rowOff>166253</xdr:rowOff>
    </xdr:from>
    <xdr:to>
      <xdr:col>6</xdr:col>
      <xdr:colOff>425660</xdr:colOff>
      <xdr:row>215</xdr:row>
      <xdr:rowOff>160245</xdr:rowOff>
    </xdr:to>
    <xdr:pic>
      <xdr:nvPicPr>
        <xdr:cNvPr id="11" name="Picture 689"/>
        <xdr:cNvPicPr>
          <a:picLocks noChangeAspect="1" noChangeArrowheads="1"/>
        </xdr:cNvPicPr>
      </xdr:nvPicPr>
      <xdr:blipFill>
        <a:blip xmlns:r="http://schemas.openxmlformats.org/officeDocument/2006/relationships" r:embed="rId3" cstate="print"/>
        <a:srcRect/>
        <a:stretch>
          <a:fillRect/>
        </a:stretch>
      </xdr:blipFill>
      <xdr:spPr bwMode="auto">
        <a:xfrm>
          <a:off x="2914650" y="45714803"/>
          <a:ext cx="1564330" cy="1079842"/>
        </a:xfrm>
        <a:prstGeom prst="rect">
          <a:avLst/>
        </a:prstGeom>
        <a:noFill/>
        <a:ln w="9525">
          <a:noFill/>
          <a:miter lim="800000"/>
          <a:headEnd/>
          <a:tailEnd/>
        </a:ln>
      </xdr:spPr>
    </xdr:pic>
    <xdr:clientData/>
  </xdr:twoCellAnchor>
  <xdr:twoCellAnchor editAs="oneCell">
    <xdr:from>
      <xdr:col>3</xdr:col>
      <xdr:colOff>186342</xdr:colOff>
      <xdr:row>233</xdr:row>
      <xdr:rowOff>34636</xdr:rowOff>
    </xdr:from>
    <xdr:to>
      <xdr:col>5</xdr:col>
      <xdr:colOff>175142</xdr:colOff>
      <xdr:row>239</xdr:row>
      <xdr:rowOff>79664</xdr:rowOff>
    </xdr:to>
    <xdr:pic>
      <xdr:nvPicPr>
        <xdr:cNvPr id="12" name="Picture 700" descr="Immagine"/>
        <xdr:cNvPicPr>
          <a:picLocks noChangeAspect="1" noChangeArrowheads="1"/>
        </xdr:cNvPicPr>
      </xdr:nvPicPr>
      <xdr:blipFill>
        <a:blip xmlns:r="http://schemas.openxmlformats.org/officeDocument/2006/relationships" r:embed="rId4" cstate="print"/>
        <a:srcRect/>
        <a:stretch>
          <a:fillRect/>
        </a:stretch>
      </xdr:blipFill>
      <xdr:spPr bwMode="auto">
        <a:xfrm>
          <a:off x="1900842" y="49926586"/>
          <a:ext cx="1582073" cy="1130878"/>
        </a:xfrm>
        <a:prstGeom prst="rect">
          <a:avLst/>
        </a:prstGeom>
        <a:noFill/>
        <a:ln w="9525">
          <a:noFill/>
          <a:miter lim="800000"/>
          <a:headEnd/>
          <a:tailEnd/>
        </a:ln>
      </xdr:spPr>
    </xdr:pic>
    <xdr:clientData/>
  </xdr:twoCellAnchor>
  <xdr:twoCellAnchor>
    <xdr:from>
      <xdr:col>3</xdr:col>
      <xdr:colOff>229061</xdr:colOff>
      <xdr:row>129</xdr:row>
      <xdr:rowOff>0</xdr:rowOff>
    </xdr:from>
    <xdr:to>
      <xdr:col>3</xdr:col>
      <xdr:colOff>390361</xdr:colOff>
      <xdr:row>129</xdr:row>
      <xdr:rowOff>126493</xdr:rowOff>
    </xdr:to>
    <xdr:sp macro="" textlink="">
      <xdr:nvSpPr>
        <xdr:cNvPr id="13" name="Rectangle 126"/>
        <xdr:cNvSpPr>
          <a:spLocks noChangeArrowheads="1"/>
        </xdr:cNvSpPr>
      </xdr:nvSpPr>
      <xdr:spPr bwMode="auto">
        <a:xfrm>
          <a:off x="1943561" y="28908375"/>
          <a:ext cx="161300" cy="126493"/>
        </a:xfrm>
        <a:prstGeom prst="rect">
          <a:avLst/>
        </a:prstGeom>
        <a:noFill/>
        <a:ln w="9525">
          <a:noFill/>
          <a:miter lim="800000"/>
          <a:headEnd/>
          <a:tailEnd/>
        </a:ln>
      </xdr:spPr>
      <xdr:txBody>
        <a:bodyPr vertOverflow="clip" wrap="square" lIns="0" tIns="0" rIns="0" bIns="0" anchor="t" upright="1"/>
        <a:lstStyle/>
        <a:p>
          <a:pPr algn="l" rtl="0">
            <a:defRPr sz="1000"/>
          </a:pPr>
          <a:r>
            <a:rPr lang="it-IT" sz="1400" b="0" i="0" u="none" strike="noStrike" baseline="0">
              <a:solidFill>
                <a:srgbClr val="000000"/>
              </a:solidFill>
              <a:latin typeface="Calibri"/>
            </a:rPr>
            <a:t> </a:t>
          </a:r>
          <a:endParaRPr lang="it-IT" sz="1100" b="0" i="0" u="none" strike="noStrike" baseline="0">
            <a:solidFill>
              <a:srgbClr val="000000"/>
            </a:solidFill>
            <a:latin typeface="Times New Roman"/>
            <a:cs typeface="Times New Roman"/>
          </a:endParaRPr>
        </a:p>
        <a:p>
          <a:pPr algn="l" rtl="0">
            <a:defRPr sz="1000"/>
          </a:pPr>
          <a:endParaRPr lang="it-IT" sz="1100" b="0" i="0" u="none" strike="noStrike" baseline="0">
            <a:solidFill>
              <a:srgbClr val="000000"/>
            </a:solidFill>
            <a:latin typeface="Times New Roman"/>
            <a:cs typeface="Times New Roman"/>
          </a:endParaRPr>
        </a:p>
      </xdr:txBody>
    </xdr:sp>
    <xdr:clientData/>
  </xdr:twoCellAnchor>
  <xdr:twoCellAnchor>
    <xdr:from>
      <xdr:col>1</xdr:col>
      <xdr:colOff>325233</xdr:colOff>
      <xdr:row>142</xdr:row>
      <xdr:rowOff>116031</xdr:rowOff>
    </xdr:from>
    <xdr:to>
      <xdr:col>7</xdr:col>
      <xdr:colOff>562840</xdr:colOff>
      <xdr:row>157</xdr:row>
      <xdr:rowOff>81395</xdr:rowOff>
    </xdr:to>
    <xdr:graphicFrame macro="">
      <xdr:nvGraphicFramePr>
        <xdr:cNvPr id="14" name="Gra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329047</xdr:colOff>
      <xdr:row>166</xdr:row>
      <xdr:rowOff>53560</xdr:rowOff>
    </xdr:from>
    <xdr:to>
      <xdr:col>7</xdr:col>
      <xdr:colOff>107372</xdr:colOff>
      <xdr:row>191</xdr:row>
      <xdr:rowOff>20779</xdr:rowOff>
    </xdr:to>
    <xdr:pic>
      <xdr:nvPicPr>
        <xdr:cNvPr id="15" name="Immagine 1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t="3290" b="7805"/>
        <a:stretch>
          <a:fillRect/>
        </a:stretch>
      </xdr:blipFill>
      <xdr:spPr>
        <a:xfrm>
          <a:off x="481447" y="36010435"/>
          <a:ext cx="4558143" cy="4491594"/>
        </a:xfrm>
        <a:prstGeom prst="rect">
          <a:avLst/>
        </a:prstGeom>
      </xdr:spPr>
    </xdr:pic>
    <xdr:clientData/>
  </xdr:twoCellAnchor>
  <xdr:twoCellAnchor editAs="oneCell">
    <xdr:from>
      <xdr:col>1</xdr:col>
      <xdr:colOff>6927</xdr:colOff>
      <xdr:row>104</xdr:row>
      <xdr:rowOff>0</xdr:rowOff>
    </xdr:from>
    <xdr:to>
      <xdr:col>6</xdr:col>
      <xdr:colOff>400874</xdr:colOff>
      <xdr:row>116</xdr:row>
      <xdr:rowOff>1</xdr:rowOff>
    </xdr:to>
    <xdr:pic>
      <xdr:nvPicPr>
        <xdr:cNvPr id="16" name="Immagine 15" descr="1.PNG"/>
        <xdr:cNvPicPr>
          <a:picLocks noChangeAspect="1"/>
        </xdr:cNvPicPr>
      </xdr:nvPicPr>
      <xdr:blipFill>
        <a:blip xmlns:r="http://schemas.openxmlformats.org/officeDocument/2006/relationships" r:embed="rId7" cstate="print"/>
        <a:stretch>
          <a:fillRect/>
        </a:stretch>
      </xdr:blipFill>
      <xdr:spPr>
        <a:xfrm>
          <a:off x="159327" y="23841075"/>
          <a:ext cx="4377128" cy="2266951"/>
        </a:xfrm>
        <a:prstGeom prst="rect">
          <a:avLst/>
        </a:prstGeom>
      </xdr:spPr>
    </xdr:pic>
    <xdr:clientData/>
  </xdr:twoCellAnchor>
  <xdr:twoCellAnchor editAs="oneCell">
    <xdr:from>
      <xdr:col>1</xdr:col>
      <xdr:colOff>180105</xdr:colOff>
      <xdr:row>67</xdr:row>
      <xdr:rowOff>180107</xdr:rowOff>
    </xdr:from>
    <xdr:to>
      <xdr:col>7</xdr:col>
      <xdr:colOff>183572</xdr:colOff>
      <xdr:row>96</xdr:row>
      <xdr:rowOff>71096</xdr:rowOff>
    </xdr:to>
    <xdr:pic>
      <xdr:nvPicPr>
        <xdr:cNvPr id="17" name="Immagine 16" descr="2.PNG"/>
        <xdr:cNvPicPr>
          <a:picLocks noChangeAspect="1"/>
        </xdr:cNvPicPr>
      </xdr:nvPicPr>
      <xdr:blipFill>
        <a:blip xmlns:r="http://schemas.openxmlformats.org/officeDocument/2006/relationships" r:embed="rId8" cstate="print"/>
        <a:stretch>
          <a:fillRect/>
        </a:stretch>
      </xdr:blipFill>
      <xdr:spPr>
        <a:xfrm rot="10800000">
          <a:off x="332505" y="16991732"/>
          <a:ext cx="4783285" cy="5415489"/>
        </a:xfrm>
        <a:prstGeom prst="rect">
          <a:avLst/>
        </a:prstGeom>
        <a:ln w="9525">
          <a:solidFill>
            <a:schemeClr val="tx1"/>
          </a:solidFill>
        </a:ln>
      </xdr:spPr>
    </xdr:pic>
    <xdr:clientData/>
  </xdr:twoCellAnchor>
  <xdr:twoCellAnchor>
    <xdr:from>
      <xdr:col>1</xdr:col>
      <xdr:colOff>422563</xdr:colOff>
      <xdr:row>240</xdr:row>
      <xdr:rowOff>173182</xdr:rowOff>
    </xdr:from>
    <xdr:to>
      <xdr:col>7</xdr:col>
      <xdr:colOff>228600</xdr:colOff>
      <xdr:row>259</xdr:row>
      <xdr:rowOff>145473</xdr:rowOff>
    </xdr:to>
    <xdr:graphicFrame macro="">
      <xdr:nvGraphicFramePr>
        <xdr:cNvPr id="18" name="Gra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429492</xdr:colOff>
      <xdr:row>260</xdr:row>
      <xdr:rowOff>117764</xdr:rowOff>
    </xdr:from>
    <xdr:to>
      <xdr:col>7</xdr:col>
      <xdr:colOff>228601</xdr:colOff>
      <xdr:row>278</xdr:row>
      <xdr:rowOff>124692</xdr:rowOff>
    </xdr:to>
    <xdr:graphicFrame macro="">
      <xdr:nvGraphicFramePr>
        <xdr:cNvPr id="19" name="Gra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434340</xdr:colOff>
      <xdr:row>2</xdr:row>
      <xdr:rowOff>45720</xdr:rowOff>
    </xdr:from>
    <xdr:to>
      <xdr:col>17</xdr:col>
      <xdr:colOff>129540</xdr:colOff>
      <xdr:row>11</xdr:row>
      <xdr:rowOff>91440</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551022</xdr:colOff>
      <xdr:row>20</xdr:row>
      <xdr:rowOff>89296</xdr:rowOff>
    </xdr:from>
    <xdr:to>
      <xdr:col>13</xdr:col>
      <xdr:colOff>628413</xdr:colOff>
      <xdr:row>21</xdr:row>
      <xdr:rowOff>129451</xdr:rowOff>
    </xdr:to>
    <xdr:sp macro="" textlink="">
      <xdr:nvSpPr>
        <xdr:cNvPr id="3" name="Arco 2"/>
        <xdr:cNvSpPr/>
      </xdr:nvSpPr>
      <xdr:spPr>
        <a:xfrm>
          <a:off x="1503522" y="37551121"/>
          <a:ext cx="77391" cy="221130"/>
        </a:xfrm>
        <a:prstGeom prst="arc">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it-IT"/>
        </a:p>
      </xdr:txBody>
    </xdr:sp>
    <xdr:clientData/>
  </xdr:twoCellAnchor>
  <xdr:twoCellAnchor>
    <xdr:from>
      <xdr:col>13</xdr:col>
      <xdr:colOff>17860</xdr:colOff>
      <xdr:row>21</xdr:row>
      <xdr:rowOff>1</xdr:rowOff>
    </xdr:from>
    <xdr:to>
      <xdr:col>13</xdr:col>
      <xdr:colOff>681107</xdr:colOff>
      <xdr:row>21</xdr:row>
      <xdr:rowOff>1</xdr:rowOff>
    </xdr:to>
    <xdr:cxnSp macro="">
      <xdr:nvCxnSpPr>
        <xdr:cNvPr id="4" name="Connettore 1 3"/>
        <xdr:cNvCxnSpPr/>
      </xdr:nvCxnSpPr>
      <xdr:spPr>
        <a:xfrm>
          <a:off x="970360" y="37642801"/>
          <a:ext cx="663247" cy="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575854</xdr:colOff>
      <xdr:row>20</xdr:row>
      <xdr:rowOff>152400</xdr:rowOff>
    </xdr:from>
    <xdr:to>
      <xdr:col>13</xdr:col>
      <xdr:colOff>851574</xdr:colOff>
      <xdr:row>21</xdr:row>
      <xdr:rowOff>0</xdr:rowOff>
    </xdr:to>
    <xdr:cxnSp macro="">
      <xdr:nvCxnSpPr>
        <xdr:cNvPr id="5" name="Connettore 1 4"/>
        <xdr:cNvCxnSpPr/>
      </xdr:nvCxnSpPr>
      <xdr:spPr>
        <a:xfrm>
          <a:off x="1528354" y="37614225"/>
          <a:ext cx="228095" cy="28575"/>
        </a:xfrm>
        <a:prstGeom prst="line">
          <a:avLst/>
        </a:prstGeom>
        <a:ln w="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571500</xdr:colOff>
      <xdr:row>38</xdr:row>
      <xdr:rowOff>142875</xdr:rowOff>
    </xdr:from>
    <xdr:to>
      <xdr:col>6</xdr:col>
      <xdr:colOff>361950</xdr:colOff>
      <xdr:row>48</xdr:row>
      <xdr:rowOff>44446</xdr:rowOff>
    </xdr:to>
    <xdr:pic>
      <xdr:nvPicPr>
        <xdr:cNvPr id="5" name="Immagine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7820" r="32318"/>
        <a:stretch/>
      </xdr:blipFill>
      <xdr:spPr>
        <a:xfrm>
          <a:off x="790575" y="8286750"/>
          <a:ext cx="4152900" cy="1806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381000</xdr:colOff>
      <xdr:row>8</xdr:row>
      <xdr:rowOff>0</xdr:rowOff>
    </xdr:from>
    <xdr:to>
      <xdr:col>14</xdr:col>
      <xdr:colOff>0</xdr:colOff>
      <xdr:row>33</xdr:row>
      <xdr:rowOff>152400</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9</xdr:col>
      <xdr:colOff>0</xdr:colOff>
      <xdr:row>52</xdr:row>
      <xdr:rowOff>0</xdr:rowOff>
    </xdr:from>
    <xdr:ext cx="2076450" cy="512000"/>
    <mc:AlternateContent xmlns:mc="http://schemas.openxmlformats.org/markup-compatibility/2006" xmlns:a14="http://schemas.microsoft.com/office/drawing/2010/main">
      <mc:Choice Requires="a14">
        <xdr:sp macro="" textlink="">
          <xdr:nvSpPr>
            <xdr:cNvPr id="2" name="CasellaDiTesto 1"/>
            <xdr:cNvSpPr txBox="1"/>
          </xdr:nvSpPr>
          <xdr:spPr>
            <a:xfrm>
              <a:off x="6886575" y="9944100"/>
              <a:ext cx="2076450" cy="512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100" i="1">
                            <a:latin typeface="Cambria Math" panose="02040503050406030204" pitchFamily="18" charset="0"/>
                          </a:rPr>
                        </m:ctrlPr>
                      </m:sSubPr>
                      <m:e>
                        <m:r>
                          <a:rPr lang="it-IT" sz="1100" b="0" i="1">
                            <a:latin typeface="Cambria Math" panose="02040503050406030204" pitchFamily="18" charset="0"/>
                          </a:rPr>
                          <m:t>𝑀</m:t>
                        </m:r>
                      </m:e>
                      <m:sub>
                        <m:r>
                          <a:rPr lang="it-IT" sz="1100" b="0" i="1">
                            <a:latin typeface="Cambria Math" panose="02040503050406030204" pitchFamily="18" charset="0"/>
                          </a:rPr>
                          <m:t>𝐸𝐷</m:t>
                        </m:r>
                      </m:sub>
                    </m:sSub>
                    <m:r>
                      <a:rPr lang="it-IT" sz="1100" b="0" i="1">
                        <a:latin typeface="Cambria Math" panose="02040503050406030204" pitchFamily="18" charset="0"/>
                      </a:rPr>
                      <m:t>=</m:t>
                    </m:r>
                    <m:f>
                      <m:fPr>
                        <m:ctrlPr>
                          <a:rPr lang="it-IT" sz="1100" b="0" i="1">
                            <a:latin typeface="Cambria Math" panose="02040503050406030204" pitchFamily="18" charset="0"/>
                          </a:rPr>
                        </m:ctrlPr>
                      </m:fPr>
                      <m:num>
                        <m:sSub>
                          <m:sSubPr>
                            <m:ctrlPr>
                              <a:rPr lang="it-IT" sz="1100" i="1">
                                <a:solidFill>
                                  <a:schemeClr val="tx1"/>
                                </a:solidFill>
                                <a:effectLst/>
                                <a:latin typeface="Cambria Math" panose="02040503050406030204" pitchFamily="18" charset="0"/>
                                <a:ea typeface="+mn-ea"/>
                                <a:cs typeface="+mn-cs"/>
                              </a:rPr>
                            </m:ctrlPr>
                          </m:sSubPr>
                          <m:e>
                            <m:r>
                              <a:rPr lang="it-IT" sz="1100" b="0" i="1">
                                <a:solidFill>
                                  <a:schemeClr val="tx1"/>
                                </a:solidFill>
                                <a:effectLst/>
                                <a:latin typeface="Cambria Math" panose="02040503050406030204" pitchFamily="18" charset="0"/>
                                <a:ea typeface="+mn-ea"/>
                                <a:cs typeface="+mn-cs"/>
                              </a:rPr>
                              <m:t>𝑃</m:t>
                            </m:r>
                          </m:e>
                          <m:sub>
                            <m:r>
                              <a:rPr lang="it-IT" sz="1100" b="0" i="1">
                                <a:solidFill>
                                  <a:schemeClr val="tx1"/>
                                </a:solidFill>
                                <a:effectLst/>
                                <a:latin typeface="Cambria Math" panose="02040503050406030204" pitchFamily="18" charset="0"/>
                                <a:ea typeface="+mn-ea"/>
                                <a:cs typeface="+mn-cs"/>
                              </a:rPr>
                              <m:t>0</m:t>
                            </m:r>
                          </m:sub>
                        </m:sSub>
                        <m:sSup>
                          <m:sSupPr>
                            <m:ctrlPr>
                              <a:rPr lang="it-IT" sz="1100" b="0" i="1">
                                <a:solidFill>
                                  <a:schemeClr val="tx1"/>
                                </a:solidFill>
                                <a:effectLst/>
                                <a:latin typeface="Cambria Math" panose="02040503050406030204" pitchFamily="18" charset="0"/>
                                <a:ea typeface="+mn-ea"/>
                                <a:cs typeface="+mn-cs"/>
                              </a:rPr>
                            </m:ctrlPr>
                          </m:sSupPr>
                          <m:e>
                            <m:r>
                              <a:rPr lang="it-IT" sz="1100" b="0" i="1">
                                <a:solidFill>
                                  <a:schemeClr val="tx1"/>
                                </a:solidFill>
                                <a:effectLst/>
                                <a:latin typeface="Cambria Math" panose="02040503050406030204" pitchFamily="18" charset="0"/>
                                <a:ea typeface="+mn-ea"/>
                                <a:cs typeface="+mn-cs"/>
                              </a:rPr>
                              <m:t>h</m:t>
                            </m:r>
                          </m:e>
                          <m:sup>
                            <m:r>
                              <a:rPr lang="it-IT" sz="1100" b="0" i="1">
                                <a:solidFill>
                                  <a:schemeClr val="tx1"/>
                                </a:solidFill>
                                <a:effectLst/>
                                <a:latin typeface="Cambria Math" panose="02040503050406030204" pitchFamily="18" charset="0"/>
                                <a:ea typeface="+mn-ea"/>
                                <a:cs typeface="+mn-cs"/>
                              </a:rPr>
                              <m:t>2</m:t>
                            </m:r>
                          </m:sup>
                        </m:sSup>
                      </m:num>
                      <m:den>
                        <m:r>
                          <a:rPr lang="it-IT" sz="1100" b="0" i="1">
                            <a:solidFill>
                              <a:schemeClr val="tx1"/>
                            </a:solidFill>
                            <a:effectLst/>
                            <a:latin typeface="Cambria Math" panose="02040503050406030204" pitchFamily="18" charset="0"/>
                            <a:ea typeface="+mn-ea"/>
                            <a:cs typeface="+mn-cs"/>
                          </a:rPr>
                          <m:t>2</m:t>
                        </m:r>
                      </m:den>
                    </m:f>
                    <m:r>
                      <a:rPr lang="it-IT" sz="1100" b="0" i="1">
                        <a:latin typeface="Cambria Math" panose="02040503050406030204" pitchFamily="18" charset="0"/>
                      </a:rPr>
                      <m:t>  </m:t>
                    </m:r>
                    <m:d>
                      <m:dPr>
                        <m:ctrlPr>
                          <a:rPr lang="it-IT" sz="1100" b="0" i="1">
                            <a:latin typeface="Cambria Math" panose="02040503050406030204" pitchFamily="18" charset="0"/>
                          </a:rPr>
                        </m:ctrlPr>
                      </m:dPr>
                      <m:e>
                        <m:r>
                          <a:rPr lang="it-IT" sz="1100" b="0" i="1">
                            <a:latin typeface="Cambria Math" panose="02040503050406030204" pitchFamily="18" charset="0"/>
                          </a:rPr>
                          <m:t>𝑡𝑟𝑎𝑣𝑒</m:t>
                        </m:r>
                        <m:r>
                          <a:rPr lang="it-IT" sz="1100" b="0" i="1">
                            <a:latin typeface="Cambria Math" panose="02040503050406030204" pitchFamily="18" charset="0"/>
                          </a:rPr>
                          <m:t> </m:t>
                        </m:r>
                        <m:r>
                          <a:rPr lang="it-IT" sz="1100" b="0" i="1">
                            <a:latin typeface="Cambria Math" panose="02040503050406030204" pitchFamily="18" charset="0"/>
                          </a:rPr>
                          <m:t>𝑎</m:t>
                        </m:r>
                        <m:r>
                          <a:rPr lang="it-IT" sz="1100" b="0" i="1">
                            <a:latin typeface="Cambria Math" panose="02040503050406030204" pitchFamily="18" charset="0"/>
                          </a:rPr>
                          <m:t> </m:t>
                        </m:r>
                        <m:r>
                          <a:rPr lang="it-IT" sz="1100" b="0" i="1">
                            <a:latin typeface="Cambria Math" panose="02040503050406030204" pitchFamily="18" charset="0"/>
                          </a:rPr>
                          <m:t>𝑚𝑒𝑛𝑠𝑜𝑙𝑎</m:t>
                        </m:r>
                      </m:e>
                    </m:d>
                  </m:oMath>
                </m:oMathPara>
              </a14:m>
              <a:endParaRPr lang="it-IT" sz="1100" b="0"/>
            </a:p>
            <a:p>
              <a:endParaRPr lang="it-IT" sz="1100"/>
            </a:p>
          </xdr:txBody>
        </xdr:sp>
      </mc:Choice>
      <mc:Fallback xmlns="">
        <xdr:sp macro="" textlink="">
          <xdr:nvSpPr>
            <xdr:cNvPr id="2" name="CasellaDiTesto 1"/>
            <xdr:cNvSpPr txBox="1"/>
          </xdr:nvSpPr>
          <xdr:spPr>
            <a:xfrm>
              <a:off x="6886575" y="9944100"/>
              <a:ext cx="2076450" cy="512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it-IT" sz="1100" b="0" i="0">
                  <a:latin typeface="Cambria Math" panose="02040503050406030204" pitchFamily="18" charset="0"/>
                </a:rPr>
                <a:t>𝑀_𝐸𝐷=(</a:t>
              </a:r>
              <a:r>
                <a:rPr lang="it-IT" sz="1100" b="0" i="0">
                  <a:solidFill>
                    <a:schemeClr val="tx1"/>
                  </a:solidFill>
                  <a:effectLst/>
                  <a:latin typeface="Cambria Math" panose="02040503050406030204" pitchFamily="18" charset="0"/>
                  <a:ea typeface="+mn-ea"/>
                  <a:cs typeface="+mn-cs"/>
                </a:rPr>
                <a:t>𝑃_0 ℎ^2)/2 </a:t>
              </a:r>
              <a:r>
                <a:rPr lang="it-IT" sz="1100" b="0" i="0">
                  <a:latin typeface="Cambria Math" panose="02040503050406030204" pitchFamily="18" charset="0"/>
                </a:rPr>
                <a:t>  (𝑡𝑟𝑎𝑣𝑒 𝑎 𝑚𝑒𝑛𝑠𝑜𝑙𝑎)</a:t>
              </a:r>
              <a:endParaRPr lang="it-IT" sz="1100" b="0"/>
            </a:p>
            <a:p>
              <a:endParaRPr lang="it-IT" sz="1100"/>
            </a:p>
          </xdr:txBody>
        </xdr:sp>
      </mc:Fallback>
    </mc:AlternateContent>
    <xdr:clientData/>
  </xdr:oneCellAnchor>
  <xdr:oneCellAnchor>
    <xdr:from>
      <xdr:col>9</xdr:col>
      <xdr:colOff>0</xdr:colOff>
      <xdr:row>56</xdr:row>
      <xdr:rowOff>0</xdr:rowOff>
    </xdr:from>
    <xdr:ext cx="2076450" cy="512000"/>
    <mc:AlternateContent xmlns:mc="http://schemas.openxmlformats.org/markup-compatibility/2006" xmlns:a14="http://schemas.microsoft.com/office/drawing/2010/main">
      <mc:Choice Requires="a14">
        <xdr:sp macro="" textlink="">
          <xdr:nvSpPr>
            <xdr:cNvPr id="3" name="CasellaDiTesto 2"/>
            <xdr:cNvSpPr txBox="1"/>
          </xdr:nvSpPr>
          <xdr:spPr>
            <a:xfrm>
              <a:off x="6886575" y="10725150"/>
              <a:ext cx="2076450" cy="512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100" i="1">
                            <a:latin typeface="Cambria Math" panose="02040503050406030204" pitchFamily="18" charset="0"/>
                          </a:rPr>
                        </m:ctrlPr>
                      </m:sSubPr>
                      <m:e>
                        <m:r>
                          <a:rPr lang="it-IT" sz="1100" b="0" i="1">
                            <a:latin typeface="Cambria Math" panose="02040503050406030204" pitchFamily="18" charset="0"/>
                          </a:rPr>
                          <m:t>𝑀</m:t>
                        </m:r>
                      </m:e>
                      <m:sub>
                        <m:r>
                          <a:rPr lang="it-IT" sz="1100" b="0" i="1">
                            <a:latin typeface="Cambria Math" panose="02040503050406030204" pitchFamily="18" charset="0"/>
                          </a:rPr>
                          <m:t>𝐸𝐷</m:t>
                        </m:r>
                      </m:sub>
                    </m:sSub>
                    <m:r>
                      <a:rPr lang="it-IT" sz="1100" b="0" i="1">
                        <a:latin typeface="Cambria Math" panose="02040503050406030204" pitchFamily="18" charset="0"/>
                      </a:rPr>
                      <m:t>=</m:t>
                    </m:r>
                    <m:f>
                      <m:fPr>
                        <m:ctrlPr>
                          <a:rPr lang="it-IT" sz="1100" b="0" i="1">
                            <a:latin typeface="Cambria Math" panose="02040503050406030204" pitchFamily="18" charset="0"/>
                          </a:rPr>
                        </m:ctrlPr>
                      </m:fPr>
                      <m:num>
                        <m:sSub>
                          <m:sSubPr>
                            <m:ctrlPr>
                              <a:rPr lang="it-IT" sz="1100" i="1">
                                <a:solidFill>
                                  <a:schemeClr val="tx1"/>
                                </a:solidFill>
                                <a:effectLst/>
                                <a:latin typeface="Cambria Math" panose="02040503050406030204" pitchFamily="18" charset="0"/>
                                <a:ea typeface="+mn-ea"/>
                                <a:cs typeface="+mn-cs"/>
                              </a:rPr>
                            </m:ctrlPr>
                          </m:sSubPr>
                          <m:e>
                            <m:r>
                              <a:rPr lang="it-IT" sz="1100" b="0" i="1">
                                <a:solidFill>
                                  <a:schemeClr val="tx1"/>
                                </a:solidFill>
                                <a:effectLst/>
                                <a:latin typeface="Cambria Math" panose="02040503050406030204" pitchFamily="18" charset="0"/>
                                <a:ea typeface="+mn-ea"/>
                                <a:cs typeface="+mn-cs"/>
                              </a:rPr>
                              <m:t>𝑃</m:t>
                            </m:r>
                          </m:e>
                          <m:sub>
                            <m:r>
                              <a:rPr lang="it-IT" sz="1100" b="0" i="1">
                                <a:solidFill>
                                  <a:schemeClr val="tx1"/>
                                </a:solidFill>
                                <a:effectLst/>
                                <a:latin typeface="Cambria Math" panose="02040503050406030204" pitchFamily="18" charset="0"/>
                                <a:ea typeface="+mn-ea"/>
                                <a:cs typeface="+mn-cs"/>
                              </a:rPr>
                              <m:t>0</m:t>
                            </m:r>
                          </m:sub>
                        </m:sSub>
                        <m:sSup>
                          <m:sSupPr>
                            <m:ctrlPr>
                              <a:rPr lang="it-IT" sz="1100" b="0" i="1">
                                <a:solidFill>
                                  <a:schemeClr val="tx1"/>
                                </a:solidFill>
                                <a:effectLst/>
                                <a:latin typeface="Cambria Math" panose="02040503050406030204" pitchFamily="18" charset="0"/>
                                <a:ea typeface="+mn-ea"/>
                                <a:cs typeface="+mn-cs"/>
                              </a:rPr>
                            </m:ctrlPr>
                          </m:sSupPr>
                          <m:e>
                            <m:r>
                              <a:rPr lang="it-IT" sz="1100" b="0" i="1">
                                <a:solidFill>
                                  <a:schemeClr val="tx1"/>
                                </a:solidFill>
                                <a:effectLst/>
                                <a:latin typeface="Cambria Math" panose="02040503050406030204" pitchFamily="18" charset="0"/>
                                <a:ea typeface="+mn-ea"/>
                                <a:cs typeface="+mn-cs"/>
                              </a:rPr>
                              <m:t>h</m:t>
                            </m:r>
                          </m:e>
                          <m:sup>
                            <m:r>
                              <a:rPr lang="it-IT" sz="1100" b="0" i="1">
                                <a:solidFill>
                                  <a:schemeClr val="tx1"/>
                                </a:solidFill>
                                <a:effectLst/>
                                <a:latin typeface="Cambria Math" panose="02040503050406030204" pitchFamily="18" charset="0"/>
                                <a:ea typeface="+mn-ea"/>
                                <a:cs typeface="+mn-cs"/>
                              </a:rPr>
                              <m:t>2</m:t>
                            </m:r>
                          </m:sup>
                        </m:sSup>
                      </m:num>
                      <m:den>
                        <m:r>
                          <a:rPr lang="it-IT" sz="1100" b="0" i="1">
                            <a:solidFill>
                              <a:schemeClr val="tx1"/>
                            </a:solidFill>
                            <a:effectLst/>
                            <a:latin typeface="Cambria Math" panose="02040503050406030204" pitchFamily="18" charset="0"/>
                            <a:ea typeface="+mn-ea"/>
                            <a:cs typeface="+mn-cs"/>
                          </a:rPr>
                          <m:t>8</m:t>
                        </m:r>
                      </m:den>
                    </m:f>
                    <m:r>
                      <a:rPr lang="it-IT" sz="1100" b="0" i="1">
                        <a:latin typeface="Cambria Math" panose="02040503050406030204" pitchFamily="18" charset="0"/>
                      </a:rPr>
                      <m:t>  </m:t>
                    </m:r>
                    <m:d>
                      <m:dPr>
                        <m:ctrlPr>
                          <a:rPr lang="it-IT" sz="1100" b="0" i="1">
                            <a:latin typeface="Cambria Math" panose="02040503050406030204" pitchFamily="18" charset="0"/>
                          </a:rPr>
                        </m:ctrlPr>
                      </m:dPr>
                      <m:e>
                        <m:r>
                          <a:rPr lang="it-IT" sz="1100" b="0" i="1">
                            <a:latin typeface="Cambria Math" panose="02040503050406030204" pitchFamily="18" charset="0"/>
                          </a:rPr>
                          <m:t>𝑡𝑟𝑎𝑣𝑒</m:t>
                        </m:r>
                        <m:r>
                          <a:rPr lang="it-IT" sz="1100" b="0" i="1">
                            <a:latin typeface="Cambria Math" panose="02040503050406030204" pitchFamily="18" charset="0"/>
                          </a:rPr>
                          <m:t> </m:t>
                        </m:r>
                        <m:r>
                          <a:rPr lang="it-IT" sz="1100" b="0" i="1">
                            <a:latin typeface="Cambria Math" panose="02040503050406030204" pitchFamily="18" charset="0"/>
                          </a:rPr>
                          <m:t>𝑎𝑝𝑝𝑜𝑔𝑔𝑖𝑎𝑡𝑎</m:t>
                        </m:r>
                      </m:e>
                    </m:d>
                  </m:oMath>
                </m:oMathPara>
              </a14:m>
              <a:endParaRPr lang="it-IT" sz="1100" b="0"/>
            </a:p>
            <a:p>
              <a:endParaRPr lang="it-IT" sz="1100"/>
            </a:p>
          </xdr:txBody>
        </xdr:sp>
      </mc:Choice>
      <mc:Fallback xmlns="">
        <xdr:sp macro="" textlink="">
          <xdr:nvSpPr>
            <xdr:cNvPr id="3" name="CasellaDiTesto 2"/>
            <xdr:cNvSpPr txBox="1"/>
          </xdr:nvSpPr>
          <xdr:spPr>
            <a:xfrm>
              <a:off x="6886575" y="10725150"/>
              <a:ext cx="2076450" cy="512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it-IT" sz="1100" b="0" i="0">
                  <a:latin typeface="Cambria Math" panose="02040503050406030204" pitchFamily="18" charset="0"/>
                </a:rPr>
                <a:t>𝑀_𝐸𝐷=(</a:t>
              </a:r>
              <a:r>
                <a:rPr lang="it-IT" sz="1100" b="0" i="0">
                  <a:solidFill>
                    <a:schemeClr val="tx1"/>
                  </a:solidFill>
                  <a:effectLst/>
                  <a:latin typeface="Cambria Math" panose="02040503050406030204" pitchFamily="18" charset="0"/>
                  <a:ea typeface="+mn-ea"/>
                  <a:cs typeface="+mn-cs"/>
                </a:rPr>
                <a:t>𝑃_0 ℎ^2)/8 </a:t>
              </a:r>
              <a:r>
                <a:rPr lang="it-IT" sz="1100" b="0" i="0">
                  <a:latin typeface="Cambria Math" panose="02040503050406030204" pitchFamily="18" charset="0"/>
                </a:rPr>
                <a:t>  (𝑡𝑟𝑎𝑣𝑒 𝑎𝑝𝑝𝑜𝑔𝑔𝑖𝑎𝑡𝑎)</a:t>
              </a:r>
              <a:endParaRPr lang="it-IT" sz="1100" b="0"/>
            </a:p>
            <a:p>
              <a:endParaRPr lang="it-IT" sz="1100"/>
            </a:p>
          </xdr:txBody>
        </xdr:sp>
      </mc:Fallback>
    </mc:AlternateContent>
    <xdr:clientData/>
  </xdr:oneCellAnchor>
</xdr:wsDr>
</file>

<file path=xl/drawings/drawing7.xml><?xml version="1.0" encoding="utf-8"?>
<xdr:wsDr xmlns:xdr="http://schemas.openxmlformats.org/drawingml/2006/spreadsheetDrawing" xmlns:a="http://schemas.openxmlformats.org/drawingml/2006/main">
  <xdr:oneCellAnchor>
    <xdr:from>
      <xdr:col>1</xdr:col>
      <xdr:colOff>209550</xdr:colOff>
      <xdr:row>20</xdr:row>
      <xdr:rowOff>19050</xdr:rowOff>
    </xdr:from>
    <xdr:ext cx="936154" cy="353302"/>
    <mc:AlternateContent xmlns:mc="http://schemas.openxmlformats.org/markup-compatibility/2006" xmlns:a14="http://schemas.microsoft.com/office/drawing/2010/main">
      <mc:Choice Requires="a14">
        <xdr:sp macro="" textlink="">
          <xdr:nvSpPr>
            <xdr:cNvPr id="2" name="CasellaDiTesto 1"/>
            <xdr:cNvSpPr txBox="1"/>
          </xdr:nvSpPr>
          <xdr:spPr>
            <a:xfrm>
              <a:off x="514350" y="4457700"/>
              <a:ext cx="936154" cy="353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100" i="1">
                            <a:latin typeface="Cambria Math" panose="02040503050406030204" pitchFamily="18" charset="0"/>
                          </a:rPr>
                        </m:ctrlPr>
                      </m:sSubPr>
                      <m:e>
                        <m:r>
                          <a:rPr lang="it-IT" sz="1100" b="0" i="1">
                            <a:latin typeface="Cambria Math" panose="02040503050406030204" pitchFamily="18" charset="0"/>
                          </a:rPr>
                          <m:t>𝑇</m:t>
                        </m:r>
                      </m:e>
                      <m:sub>
                        <m:r>
                          <a:rPr lang="it-IT" sz="1100" b="0" i="1">
                            <a:latin typeface="Cambria Math" panose="02040503050406030204" pitchFamily="18" charset="0"/>
                          </a:rPr>
                          <m:t>𝑎</m:t>
                        </m:r>
                      </m:sub>
                    </m:sSub>
                    <m:r>
                      <a:rPr lang="it-IT" sz="1100" b="0" i="1">
                        <a:latin typeface="Cambria Math" panose="02040503050406030204" pitchFamily="18" charset="0"/>
                      </a:rPr>
                      <m:t>=</m:t>
                    </m:r>
                    <m:f>
                      <m:fPr>
                        <m:ctrlPr>
                          <a:rPr lang="it-IT" sz="1100" b="0" i="1">
                            <a:latin typeface="Cambria Math" panose="02040503050406030204" pitchFamily="18" charset="0"/>
                          </a:rPr>
                        </m:ctrlPr>
                      </m:fPr>
                      <m:num>
                        <m:sSup>
                          <m:sSupPr>
                            <m:ctrlPr>
                              <a:rPr lang="it-IT" sz="1100" b="0" i="1">
                                <a:latin typeface="Cambria Math" panose="02040503050406030204" pitchFamily="18" charset="0"/>
                              </a:rPr>
                            </m:ctrlPr>
                          </m:sSupPr>
                          <m:e>
                            <m:r>
                              <a:rPr lang="it-IT" sz="1100" b="0" i="1">
                                <a:latin typeface="Cambria Math" panose="02040503050406030204" pitchFamily="18" charset="0"/>
                              </a:rPr>
                              <m:t>2</m:t>
                            </m:r>
                            <m:r>
                              <a:rPr lang="it-IT" sz="1100" b="0" i="1">
                                <a:latin typeface="Cambria Math" panose="02040503050406030204" pitchFamily="18" charset="0"/>
                                <a:ea typeface="Cambria Math" panose="02040503050406030204" pitchFamily="18" charset="0"/>
                              </a:rPr>
                              <m:t>𝜋</m:t>
                            </m:r>
                            <m:r>
                              <a:rPr lang="it-IT" sz="1100" b="0" i="1">
                                <a:latin typeface="Cambria Math" panose="02040503050406030204" pitchFamily="18" charset="0"/>
                              </a:rPr>
                              <m:t>h</m:t>
                            </m:r>
                          </m:e>
                          <m:sup>
                            <m:r>
                              <a:rPr lang="it-IT" sz="1100" b="0" i="1">
                                <a:latin typeface="Cambria Math" panose="02040503050406030204" pitchFamily="18" charset="0"/>
                              </a:rPr>
                              <m:t>2</m:t>
                            </m:r>
                          </m:sup>
                        </m:sSup>
                      </m:num>
                      <m:den>
                        <m:r>
                          <m:rPr>
                            <m:sty m:val="p"/>
                          </m:rPr>
                          <a:rPr lang="el-GR" sz="1100" b="0" i="1">
                            <a:latin typeface="Cambria Math" panose="02040503050406030204" pitchFamily="18" charset="0"/>
                          </a:rPr>
                          <m:t>λ</m:t>
                        </m:r>
                      </m:den>
                    </m:f>
                    <m:rad>
                      <m:radPr>
                        <m:degHide m:val="on"/>
                        <m:ctrlPr>
                          <a:rPr lang="it-IT" sz="1100" b="0" i="1">
                            <a:latin typeface="Cambria Math" panose="02040503050406030204" pitchFamily="18" charset="0"/>
                          </a:rPr>
                        </m:ctrlPr>
                      </m:radPr>
                      <m:deg/>
                      <m:e>
                        <m:f>
                          <m:fPr>
                            <m:ctrlPr>
                              <a:rPr lang="it-IT" sz="1100" b="0" i="1">
                                <a:latin typeface="Cambria Math" panose="02040503050406030204" pitchFamily="18" charset="0"/>
                              </a:rPr>
                            </m:ctrlPr>
                          </m:fPr>
                          <m:num>
                            <m:r>
                              <a:rPr lang="it-IT" sz="1100" b="0" i="1">
                                <a:latin typeface="Cambria Math" panose="02040503050406030204" pitchFamily="18" charset="0"/>
                                <a:ea typeface="Cambria Math" panose="02040503050406030204" pitchFamily="18" charset="0"/>
                              </a:rPr>
                              <m:t>𝜇</m:t>
                            </m:r>
                          </m:num>
                          <m:den>
                            <m:r>
                              <a:rPr lang="it-IT" sz="1100" b="0" i="1">
                                <a:latin typeface="Cambria Math" panose="02040503050406030204" pitchFamily="18" charset="0"/>
                              </a:rPr>
                              <m:t>𝐸𝐼</m:t>
                            </m:r>
                          </m:den>
                        </m:f>
                      </m:e>
                    </m:rad>
                  </m:oMath>
                </m:oMathPara>
              </a14:m>
              <a:endParaRPr lang="it-IT" sz="1100"/>
            </a:p>
          </xdr:txBody>
        </xdr:sp>
      </mc:Choice>
      <mc:Fallback xmlns="">
        <xdr:sp macro="" textlink="">
          <xdr:nvSpPr>
            <xdr:cNvPr id="2" name="CasellaDiTesto 1"/>
            <xdr:cNvSpPr txBox="1"/>
          </xdr:nvSpPr>
          <xdr:spPr>
            <a:xfrm>
              <a:off x="514350" y="4457700"/>
              <a:ext cx="936154" cy="353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it-IT" sz="1100" b="0" i="0">
                  <a:latin typeface="Cambria Math" panose="02040503050406030204" pitchFamily="18" charset="0"/>
                </a:rPr>
                <a:t>𝑇_𝑎=〖2</a:t>
              </a:r>
              <a:r>
                <a:rPr lang="it-IT" sz="1100" b="0" i="0">
                  <a:latin typeface="Cambria Math" panose="02040503050406030204" pitchFamily="18" charset="0"/>
                  <a:ea typeface="Cambria Math" panose="02040503050406030204" pitchFamily="18" charset="0"/>
                </a:rPr>
                <a:t>𝜋</a:t>
              </a:r>
              <a:r>
                <a:rPr lang="it-IT" sz="1100" b="0" i="0">
                  <a:latin typeface="Cambria Math" panose="02040503050406030204" pitchFamily="18" charset="0"/>
                </a:rPr>
                <a:t>ℎ〗^2/</a:t>
              </a:r>
              <a:r>
                <a:rPr lang="el-GR" sz="1100" b="0" i="0">
                  <a:latin typeface="Cambria Math" panose="02040503050406030204" pitchFamily="18" charset="0"/>
                </a:rPr>
                <a:t>λ</a:t>
              </a:r>
              <a:r>
                <a:rPr lang="it-IT" sz="1100" b="0" i="0">
                  <a:latin typeface="Cambria Math" panose="02040503050406030204" pitchFamily="18" charset="0"/>
                </a:rPr>
                <a:t> √(</a:t>
              </a:r>
              <a:r>
                <a:rPr lang="it-IT" sz="1100" b="0" i="0">
                  <a:latin typeface="Cambria Math" panose="02040503050406030204" pitchFamily="18" charset="0"/>
                  <a:ea typeface="Cambria Math" panose="02040503050406030204" pitchFamily="18" charset="0"/>
                </a:rPr>
                <a:t>𝜇/</a:t>
              </a:r>
              <a:r>
                <a:rPr lang="it-IT" sz="1100" b="0" i="0">
                  <a:latin typeface="Cambria Math" panose="02040503050406030204" pitchFamily="18" charset="0"/>
                </a:rPr>
                <a:t>𝐸𝐼)</a:t>
              </a:r>
              <a:endParaRPr lang="it-IT" sz="1100"/>
            </a:p>
          </xdr:txBody>
        </xdr:sp>
      </mc:Fallback>
    </mc:AlternateContent>
    <xdr:clientData/>
  </xdr:oneCellAnchor>
  <xdr:oneCellAnchor>
    <xdr:from>
      <xdr:col>2</xdr:col>
      <xdr:colOff>733425</xdr:colOff>
      <xdr:row>19</xdr:row>
      <xdr:rowOff>104774</xdr:rowOff>
    </xdr:from>
    <xdr:ext cx="2095500" cy="638175"/>
    <mc:AlternateContent xmlns:mc="http://schemas.openxmlformats.org/markup-compatibility/2006" xmlns:a14="http://schemas.microsoft.com/office/drawing/2010/main">
      <mc:Choice Requires="a14">
        <xdr:sp macro="" textlink="">
          <xdr:nvSpPr>
            <xdr:cNvPr id="3" name="CasellaDiTesto 2"/>
            <xdr:cNvSpPr txBox="1"/>
          </xdr:nvSpPr>
          <xdr:spPr>
            <a:xfrm>
              <a:off x="1876425" y="4352924"/>
              <a:ext cx="2095500"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100" i="1">
                            <a:latin typeface="Cambria Math" panose="02040503050406030204" pitchFamily="18" charset="0"/>
                          </a:rPr>
                        </m:ctrlPr>
                      </m:sSubPr>
                      <m:e>
                        <m:r>
                          <a:rPr lang="it-IT" sz="1100" b="0" i="1">
                            <a:latin typeface="Cambria Math" panose="02040503050406030204" pitchFamily="18" charset="0"/>
                          </a:rPr>
                          <m:t>𝑆</m:t>
                        </m:r>
                      </m:e>
                      <m:sub>
                        <m:r>
                          <a:rPr lang="it-IT" sz="1100" b="0" i="1">
                            <a:latin typeface="Cambria Math" panose="02040503050406030204" pitchFamily="18" charset="0"/>
                          </a:rPr>
                          <m:t>𝑎</m:t>
                        </m:r>
                      </m:sub>
                    </m:sSub>
                    <m:r>
                      <a:rPr lang="it-IT" sz="1100" b="0" i="1">
                        <a:latin typeface="Cambria Math" panose="02040503050406030204" pitchFamily="18" charset="0"/>
                      </a:rPr>
                      <m:t>=</m:t>
                    </m:r>
                    <m:f>
                      <m:fPr>
                        <m:ctrlPr>
                          <a:rPr lang="it-IT" sz="1100" b="0" i="1">
                            <a:latin typeface="Cambria Math" panose="02040503050406030204" pitchFamily="18" charset="0"/>
                          </a:rPr>
                        </m:ctrlPr>
                      </m:fPr>
                      <m:num>
                        <m:sSub>
                          <m:sSubPr>
                            <m:ctrlPr>
                              <a:rPr lang="it-IT" sz="1100" b="0" i="1">
                                <a:latin typeface="Cambria Math" panose="02040503050406030204" pitchFamily="18" charset="0"/>
                              </a:rPr>
                            </m:ctrlPr>
                          </m:sSubPr>
                          <m:e>
                            <m:r>
                              <a:rPr lang="it-IT" sz="1100" b="0" i="1">
                                <a:latin typeface="Cambria Math" panose="02040503050406030204" pitchFamily="18" charset="0"/>
                              </a:rPr>
                              <m:t>𝑎</m:t>
                            </m:r>
                          </m:e>
                          <m:sub>
                            <m:r>
                              <a:rPr lang="it-IT" sz="1100" b="0" i="1">
                                <a:latin typeface="Cambria Math" panose="02040503050406030204" pitchFamily="18" charset="0"/>
                              </a:rPr>
                              <m:t>𝑔</m:t>
                            </m:r>
                          </m:sub>
                        </m:sSub>
                        <m:r>
                          <a:rPr lang="it-IT" sz="1100" b="0" i="1">
                            <a:latin typeface="Cambria Math" panose="02040503050406030204" pitchFamily="18" charset="0"/>
                          </a:rPr>
                          <m:t> </m:t>
                        </m:r>
                        <m:r>
                          <a:rPr lang="it-IT" sz="1100" b="0" i="1">
                            <a:latin typeface="Cambria Math" panose="02040503050406030204" pitchFamily="18" charset="0"/>
                          </a:rPr>
                          <m:t>𝑆</m:t>
                        </m:r>
                      </m:num>
                      <m:den>
                        <m:r>
                          <a:rPr lang="it-IT" sz="1100" b="0" i="1">
                            <a:latin typeface="Cambria Math" panose="02040503050406030204" pitchFamily="18" charset="0"/>
                          </a:rPr>
                          <m:t>𝑔</m:t>
                        </m:r>
                      </m:den>
                    </m:f>
                    <m:r>
                      <a:rPr lang="it-IT" sz="1100" b="0" i="1">
                        <a:latin typeface="Cambria Math" panose="02040503050406030204" pitchFamily="18" charset="0"/>
                      </a:rPr>
                      <m:t> </m:t>
                    </m:r>
                    <m:d>
                      <m:dPr>
                        <m:begChr m:val="["/>
                        <m:endChr m:val="]"/>
                        <m:ctrlPr>
                          <a:rPr lang="it-IT" sz="1100" b="0" i="1">
                            <a:latin typeface="Cambria Math" panose="02040503050406030204" pitchFamily="18" charset="0"/>
                          </a:rPr>
                        </m:ctrlPr>
                      </m:dPr>
                      <m:e>
                        <m:f>
                          <m:fPr>
                            <m:ctrlPr>
                              <a:rPr lang="it-IT" sz="1100" b="0" i="1">
                                <a:latin typeface="Cambria Math" panose="02040503050406030204" pitchFamily="18" charset="0"/>
                              </a:rPr>
                            </m:ctrlPr>
                          </m:fPr>
                          <m:num>
                            <m:r>
                              <a:rPr lang="it-IT" sz="1100" b="0" i="1">
                                <a:latin typeface="Cambria Math" panose="02040503050406030204" pitchFamily="18" charset="0"/>
                              </a:rPr>
                              <m:t>3(1+</m:t>
                            </m:r>
                            <m:f>
                              <m:fPr>
                                <m:ctrlPr>
                                  <a:rPr lang="it-IT" sz="1100" b="0" i="1">
                                    <a:latin typeface="Cambria Math" panose="02040503050406030204" pitchFamily="18" charset="0"/>
                                  </a:rPr>
                                </m:ctrlPr>
                              </m:fPr>
                              <m:num>
                                <m:r>
                                  <a:rPr lang="it-IT" sz="1100" b="0" i="1">
                                    <a:latin typeface="Cambria Math" panose="02040503050406030204" pitchFamily="18" charset="0"/>
                                  </a:rPr>
                                  <m:t>𝑍</m:t>
                                </m:r>
                              </m:num>
                              <m:den>
                                <m:r>
                                  <a:rPr lang="it-IT" sz="1100" b="0" i="1">
                                    <a:latin typeface="Cambria Math" panose="02040503050406030204" pitchFamily="18" charset="0"/>
                                  </a:rPr>
                                  <m:t>𝐻</m:t>
                                </m:r>
                              </m:den>
                            </m:f>
                            <m:r>
                              <a:rPr lang="it-IT" sz="1100" b="0" i="1">
                                <a:latin typeface="Cambria Math" panose="02040503050406030204" pitchFamily="18" charset="0"/>
                              </a:rPr>
                              <m:t>)</m:t>
                            </m:r>
                          </m:num>
                          <m:den>
                            <m:r>
                              <a:rPr lang="it-IT" sz="1100" b="0" i="1">
                                <a:latin typeface="Cambria Math" panose="02040503050406030204" pitchFamily="18" charset="0"/>
                              </a:rPr>
                              <m:t>1+</m:t>
                            </m:r>
                            <m:sSup>
                              <m:sSupPr>
                                <m:ctrlPr>
                                  <a:rPr lang="it-IT" sz="1100" b="0" i="1">
                                    <a:latin typeface="Cambria Math" panose="02040503050406030204" pitchFamily="18" charset="0"/>
                                  </a:rPr>
                                </m:ctrlPr>
                              </m:sSupPr>
                              <m:e>
                                <m:r>
                                  <a:rPr lang="it-IT" sz="1100" b="0" i="1">
                                    <a:latin typeface="Cambria Math" panose="02040503050406030204" pitchFamily="18" charset="0"/>
                                  </a:rPr>
                                  <m:t>(1−</m:t>
                                </m:r>
                                <m:f>
                                  <m:fPr>
                                    <m:ctrlPr>
                                      <a:rPr lang="it-IT" sz="1100" b="0" i="1">
                                        <a:solidFill>
                                          <a:schemeClr val="tx1"/>
                                        </a:solidFill>
                                        <a:effectLst/>
                                        <a:latin typeface="Cambria Math" panose="02040503050406030204" pitchFamily="18" charset="0"/>
                                        <a:ea typeface="+mn-ea"/>
                                        <a:cs typeface="+mn-cs"/>
                                      </a:rPr>
                                    </m:ctrlPr>
                                  </m:fPr>
                                  <m:num>
                                    <m:sSub>
                                      <m:sSubPr>
                                        <m:ctrlPr>
                                          <a:rPr lang="it-IT" sz="1100" i="1">
                                            <a:solidFill>
                                              <a:schemeClr val="tx1"/>
                                            </a:solidFill>
                                            <a:effectLst/>
                                            <a:latin typeface="Cambria Math" panose="02040503050406030204" pitchFamily="18" charset="0"/>
                                            <a:ea typeface="+mn-ea"/>
                                            <a:cs typeface="+mn-cs"/>
                                          </a:rPr>
                                        </m:ctrlPr>
                                      </m:sSubPr>
                                      <m:e>
                                        <m:r>
                                          <a:rPr lang="it-IT" sz="1100" b="0" i="1">
                                            <a:solidFill>
                                              <a:schemeClr val="tx1"/>
                                            </a:solidFill>
                                            <a:effectLst/>
                                            <a:latin typeface="Cambria Math" panose="02040503050406030204" pitchFamily="18" charset="0"/>
                                            <a:ea typeface="+mn-ea"/>
                                            <a:cs typeface="+mn-cs"/>
                                          </a:rPr>
                                          <m:t>𝑇</m:t>
                                        </m:r>
                                      </m:e>
                                      <m:sub>
                                        <m:r>
                                          <a:rPr lang="it-IT" sz="1100" b="0" i="1">
                                            <a:solidFill>
                                              <a:schemeClr val="tx1"/>
                                            </a:solidFill>
                                            <a:effectLst/>
                                            <a:latin typeface="Cambria Math" panose="02040503050406030204" pitchFamily="18" charset="0"/>
                                            <a:ea typeface="+mn-ea"/>
                                            <a:cs typeface="+mn-cs"/>
                                          </a:rPr>
                                          <m:t>𝑎</m:t>
                                        </m:r>
                                      </m:sub>
                                    </m:sSub>
                                  </m:num>
                                  <m:den>
                                    <m:sSub>
                                      <m:sSubPr>
                                        <m:ctrlPr>
                                          <a:rPr lang="it-IT" sz="1100" i="1">
                                            <a:solidFill>
                                              <a:schemeClr val="tx1"/>
                                            </a:solidFill>
                                            <a:effectLst/>
                                            <a:latin typeface="Cambria Math" panose="02040503050406030204" pitchFamily="18" charset="0"/>
                                            <a:ea typeface="+mn-ea"/>
                                            <a:cs typeface="+mn-cs"/>
                                          </a:rPr>
                                        </m:ctrlPr>
                                      </m:sSubPr>
                                      <m:e>
                                        <m:r>
                                          <a:rPr lang="it-IT" sz="1100" b="0" i="1">
                                            <a:solidFill>
                                              <a:schemeClr val="tx1"/>
                                            </a:solidFill>
                                            <a:effectLst/>
                                            <a:latin typeface="Cambria Math" panose="02040503050406030204" pitchFamily="18" charset="0"/>
                                            <a:ea typeface="+mn-ea"/>
                                            <a:cs typeface="+mn-cs"/>
                                          </a:rPr>
                                          <m:t>𝑇</m:t>
                                        </m:r>
                                      </m:e>
                                      <m:sub>
                                        <m:r>
                                          <a:rPr lang="it-IT" sz="1100" b="0" i="1">
                                            <a:solidFill>
                                              <a:schemeClr val="tx1"/>
                                            </a:solidFill>
                                            <a:effectLst/>
                                            <a:latin typeface="Cambria Math" panose="02040503050406030204" pitchFamily="18" charset="0"/>
                                            <a:ea typeface="+mn-ea"/>
                                            <a:cs typeface="+mn-cs"/>
                                          </a:rPr>
                                          <m:t>1</m:t>
                                        </m:r>
                                      </m:sub>
                                    </m:sSub>
                                  </m:den>
                                </m:f>
                                <m:r>
                                  <a:rPr lang="it-IT" sz="1100" b="0" i="1">
                                    <a:solidFill>
                                      <a:schemeClr val="tx1"/>
                                    </a:solidFill>
                                    <a:effectLst/>
                                    <a:latin typeface="Cambria Math" panose="02040503050406030204" pitchFamily="18" charset="0"/>
                                    <a:ea typeface="+mn-ea"/>
                                    <a:cs typeface="+mn-cs"/>
                                  </a:rPr>
                                  <m:t>)</m:t>
                                </m:r>
                              </m:e>
                              <m:sup>
                                <m:r>
                                  <a:rPr lang="it-IT" sz="1100" b="0" i="1">
                                    <a:latin typeface="Cambria Math" panose="02040503050406030204" pitchFamily="18" charset="0"/>
                                  </a:rPr>
                                  <m:t>2</m:t>
                                </m:r>
                              </m:sup>
                            </m:sSup>
                          </m:den>
                        </m:f>
                        <m:r>
                          <a:rPr lang="it-IT" sz="1100" b="0" i="1">
                            <a:latin typeface="Cambria Math" panose="02040503050406030204" pitchFamily="18" charset="0"/>
                          </a:rPr>
                          <m:t>−0,5</m:t>
                        </m:r>
                      </m:e>
                    </m:d>
                  </m:oMath>
                </m:oMathPara>
              </a14:m>
              <a:endParaRPr lang="it-IT" sz="1100"/>
            </a:p>
          </xdr:txBody>
        </xdr:sp>
      </mc:Choice>
      <mc:Fallback xmlns="">
        <xdr:sp macro="" textlink="">
          <xdr:nvSpPr>
            <xdr:cNvPr id="3" name="CasellaDiTesto 2"/>
            <xdr:cNvSpPr txBox="1"/>
          </xdr:nvSpPr>
          <xdr:spPr>
            <a:xfrm>
              <a:off x="1876425" y="4352924"/>
              <a:ext cx="2095500"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it-IT" sz="1100" b="0" i="0">
                  <a:latin typeface="Cambria Math" panose="02040503050406030204" pitchFamily="18" charset="0"/>
                </a:rPr>
                <a:t>𝑆_𝑎=(𝑎_𝑔  𝑆)/𝑔  [(3(1+𝑍/𝐻))/(1+〖(1−</a:t>
              </a:r>
              <a:r>
                <a:rPr lang="it-IT" sz="1100" b="0" i="0">
                  <a:solidFill>
                    <a:schemeClr val="tx1"/>
                  </a:solidFill>
                  <a:effectLst/>
                  <a:latin typeface="+mn-lt"/>
                  <a:ea typeface="+mn-ea"/>
                  <a:cs typeface="+mn-cs"/>
                </a:rPr>
                <a:t>𝑇_𝑎</a:t>
              </a:r>
              <a:r>
                <a:rPr lang="it-IT" sz="1100" b="0" i="0">
                  <a:solidFill>
                    <a:schemeClr val="tx1"/>
                  </a:solidFill>
                  <a:effectLst/>
                  <a:latin typeface="Cambria Math" panose="02040503050406030204" pitchFamily="18" charset="0"/>
                  <a:ea typeface="+mn-ea"/>
                  <a:cs typeface="+mn-cs"/>
                </a:rPr>
                <a:t>/</a:t>
              </a:r>
              <a:r>
                <a:rPr lang="it-IT" sz="1100" b="0" i="0">
                  <a:solidFill>
                    <a:schemeClr val="tx1"/>
                  </a:solidFill>
                  <a:effectLst/>
                  <a:latin typeface="+mn-lt"/>
                  <a:ea typeface="+mn-ea"/>
                  <a:cs typeface="+mn-cs"/>
                </a:rPr>
                <a:t>𝑇_</a:t>
              </a:r>
              <a:r>
                <a:rPr lang="it-IT" sz="1100" b="0" i="0">
                  <a:solidFill>
                    <a:schemeClr val="tx1"/>
                  </a:solidFill>
                  <a:effectLst/>
                  <a:latin typeface="Cambria Math" panose="02040503050406030204" pitchFamily="18" charset="0"/>
                  <a:ea typeface="+mn-ea"/>
                  <a:cs typeface="+mn-cs"/>
                </a:rPr>
                <a:t>1 )〗^</a:t>
              </a:r>
              <a:r>
                <a:rPr lang="it-IT" sz="1100" b="0" i="0">
                  <a:latin typeface="Cambria Math" panose="02040503050406030204" pitchFamily="18" charset="0"/>
                </a:rPr>
                <a:t>2 )−0,5]</a:t>
              </a:r>
              <a:endParaRPr lang="it-IT" sz="1100"/>
            </a:p>
          </xdr:txBody>
        </xdr:sp>
      </mc:Fallback>
    </mc:AlternateContent>
    <xdr:clientData/>
  </xdr:oneCellAnchor>
  <xdr:oneCellAnchor>
    <xdr:from>
      <xdr:col>5</xdr:col>
      <xdr:colOff>152400</xdr:colOff>
      <xdr:row>20</xdr:row>
      <xdr:rowOff>19050</xdr:rowOff>
    </xdr:from>
    <xdr:ext cx="1143000" cy="360933"/>
    <mc:AlternateContent xmlns:mc="http://schemas.openxmlformats.org/markup-compatibility/2006" xmlns:a14="http://schemas.microsoft.com/office/drawing/2010/main">
      <mc:Choice Requires="a14">
        <xdr:sp macro="" textlink="">
          <xdr:nvSpPr>
            <xdr:cNvPr id="4" name="CasellaDiTesto 3"/>
            <xdr:cNvSpPr txBox="1"/>
          </xdr:nvSpPr>
          <xdr:spPr>
            <a:xfrm>
              <a:off x="4191000" y="4457700"/>
              <a:ext cx="1143000" cy="360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100" i="1">
                            <a:latin typeface="Cambria Math" panose="02040503050406030204" pitchFamily="18" charset="0"/>
                          </a:rPr>
                        </m:ctrlPr>
                      </m:sSubPr>
                      <m:e>
                        <m:r>
                          <a:rPr lang="it-IT" sz="1100" b="0" i="1">
                            <a:latin typeface="Cambria Math" panose="02040503050406030204" pitchFamily="18" charset="0"/>
                          </a:rPr>
                          <m:t>𝐹</m:t>
                        </m:r>
                      </m:e>
                      <m:sub>
                        <m:r>
                          <a:rPr lang="it-IT" sz="1100" b="0" i="1">
                            <a:latin typeface="Cambria Math" panose="02040503050406030204" pitchFamily="18" charset="0"/>
                          </a:rPr>
                          <m:t>𝑎</m:t>
                        </m:r>
                      </m:sub>
                    </m:sSub>
                    <m:r>
                      <a:rPr lang="it-IT" sz="1100" b="0" i="1">
                        <a:latin typeface="Cambria Math" panose="02040503050406030204" pitchFamily="18" charset="0"/>
                      </a:rPr>
                      <m:t>=</m:t>
                    </m:r>
                    <m:f>
                      <m:fPr>
                        <m:ctrlPr>
                          <a:rPr lang="it-IT" sz="1100" b="0" i="1">
                            <a:latin typeface="Cambria Math" panose="02040503050406030204" pitchFamily="18" charset="0"/>
                          </a:rPr>
                        </m:ctrlPr>
                      </m:fPr>
                      <m:num>
                        <m:sSub>
                          <m:sSubPr>
                            <m:ctrlPr>
                              <a:rPr lang="it-IT" sz="1100" i="1">
                                <a:solidFill>
                                  <a:schemeClr val="tx1"/>
                                </a:solidFill>
                                <a:effectLst/>
                                <a:latin typeface="Cambria Math" panose="02040503050406030204" pitchFamily="18" charset="0"/>
                                <a:ea typeface="+mn-ea"/>
                                <a:cs typeface="+mn-cs"/>
                              </a:rPr>
                            </m:ctrlPr>
                          </m:sSubPr>
                          <m:e>
                            <m:r>
                              <a:rPr lang="it-IT" sz="1100" b="0" i="1">
                                <a:solidFill>
                                  <a:schemeClr val="tx1"/>
                                </a:solidFill>
                                <a:effectLst/>
                                <a:latin typeface="Cambria Math" panose="02040503050406030204" pitchFamily="18" charset="0"/>
                                <a:ea typeface="+mn-ea"/>
                                <a:cs typeface="+mn-cs"/>
                              </a:rPr>
                              <m:t>(</m:t>
                            </m:r>
                            <m:r>
                              <a:rPr lang="it-IT" sz="1100" b="0" i="1">
                                <a:solidFill>
                                  <a:schemeClr val="tx1"/>
                                </a:solidFill>
                                <a:effectLst/>
                                <a:latin typeface="Cambria Math" panose="02040503050406030204" pitchFamily="18" charset="0"/>
                                <a:ea typeface="+mn-ea"/>
                                <a:cs typeface="+mn-cs"/>
                              </a:rPr>
                              <m:t>𝑆</m:t>
                            </m:r>
                          </m:e>
                          <m:sub>
                            <m:r>
                              <a:rPr lang="it-IT" sz="1100" b="0" i="1">
                                <a:solidFill>
                                  <a:schemeClr val="tx1"/>
                                </a:solidFill>
                                <a:effectLst/>
                                <a:latin typeface="Cambria Math" panose="02040503050406030204" pitchFamily="18" charset="0"/>
                                <a:ea typeface="+mn-ea"/>
                                <a:cs typeface="+mn-cs"/>
                              </a:rPr>
                              <m:t>𝑎</m:t>
                            </m:r>
                            <m:r>
                              <a:rPr lang="it-IT" sz="1100" b="0" i="1">
                                <a:solidFill>
                                  <a:schemeClr val="tx1"/>
                                </a:solidFill>
                                <a:effectLst/>
                                <a:latin typeface="Cambria Math" panose="02040503050406030204" pitchFamily="18" charset="0"/>
                                <a:ea typeface="+mn-ea"/>
                                <a:cs typeface="+mn-cs"/>
                              </a:rPr>
                              <m:t> </m:t>
                            </m:r>
                          </m:sub>
                        </m:sSub>
                        <m:sSub>
                          <m:sSubPr>
                            <m:ctrlPr>
                              <a:rPr lang="it-IT" sz="1100" i="1">
                                <a:solidFill>
                                  <a:schemeClr val="tx1"/>
                                </a:solidFill>
                                <a:effectLst/>
                                <a:latin typeface="Cambria Math" panose="02040503050406030204" pitchFamily="18" charset="0"/>
                                <a:ea typeface="+mn-ea"/>
                                <a:cs typeface="+mn-cs"/>
                              </a:rPr>
                            </m:ctrlPr>
                          </m:sSubPr>
                          <m:e>
                            <m:r>
                              <a:rPr lang="it-IT" sz="1100" b="0" i="1">
                                <a:solidFill>
                                  <a:schemeClr val="tx1"/>
                                </a:solidFill>
                                <a:effectLst/>
                                <a:latin typeface="Cambria Math" panose="02040503050406030204" pitchFamily="18" charset="0"/>
                                <a:ea typeface="+mn-ea"/>
                                <a:cs typeface="+mn-cs"/>
                              </a:rPr>
                              <m:t>𝑊</m:t>
                            </m:r>
                          </m:e>
                          <m:sub>
                            <m:r>
                              <a:rPr lang="it-IT" sz="1100" b="0" i="1">
                                <a:solidFill>
                                  <a:schemeClr val="tx1"/>
                                </a:solidFill>
                                <a:effectLst/>
                                <a:latin typeface="Cambria Math" panose="02040503050406030204" pitchFamily="18" charset="0"/>
                                <a:ea typeface="+mn-ea"/>
                                <a:cs typeface="+mn-cs"/>
                              </a:rPr>
                              <m:t>𝑎</m:t>
                            </m:r>
                          </m:sub>
                        </m:sSub>
                        <m:r>
                          <a:rPr lang="it-IT" sz="1100" b="0" i="1">
                            <a:solidFill>
                              <a:schemeClr val="tx1"/>
                            </a:solidFill>
                            <a:effectLst/>
                            <a:latin typeface="Cambria Math" panose="02040503050406030204" pitchFamily="18" charset="0"/>
                            <a:ea typeface="+mn-ea"/>
                            <a:cs typeface="+mn-cs"/>
                          </a:rPr>
                          <m:t>)</m:t>
                        </m:r>
                      </m:num>
                      <m:den>
                        <m:sSub>
                          <m:sSubPr>
                            <m:ctrlPr>
                              <a:rPr lang="it-IT" sz="1100" i="1">
                                <a:solidFill>
                                  <a:schemeClr val="tx1"/>
                                </a:solidFill>
                                <a:effectLst/>
                                <a:latin typeface="Cambria Math" panose="02040503050406030204" pitchFamily="18" charset="0"/>
                                <a:ea typeface="+mn-ea"/>
                                <a:cs typeface="+mn-cs"/>
                              </a:rPr>
                            </m:ctrlPr>
                          </m:sSubPr>
                          <m:e>
                            <m:r>
                              <a:rPr lang="it-IT" sz="1100" b="0" i="1">
                                <a:solidFill>
                                  <a:schemeClr val="tx1"/>
                                </a:solidFill>
                                <a:effectLst/>
                                <a:latin typeface="Cambria Math" panose="02040503050406030204" pitchFamily="18" charset="0"/>
                                <a:ea typeface="+mn-ea"/>
                                <a:cs typeface="+mn-cs"/>
                              </a:rPr>
                              <m:t>𝑞</m:t>
                            </m:r>
                          </m:e>
                          <m:sub>
                            <m:r>
                              <a:rPr lang="it-IT" sz="1100" b="0" i="1">
                                <a:solidFill>
                                  <a:schemeClr val="tx1"/>
                                </a:solidFill>
                                <a:effectLst/>
                                <a:latin typeface="Cambria Math" panose="02040503050406030204" pitchFamily="18" charset="0"/>
                                <a:ea typeface="+mn-ea"/>
                                <a:cs typeface="+mn-cs"/>
                              </a:rPr>
                              <m:t>𝑎</m:t>
                            </m:r>
                          </m:sub>
                        </m:sSub>
                      </m:den>
                    </m:f>
                    <m:r>
                      <a:rPr lang="it-IT" sz="1100" b="0" i="1">
                        <a:latin typeface="Cambria Math" panose="02040503050406030204" pitchFamily="18" charset="0"/>
                      </a:rPr>
                      <m:t> </m:t>
                    </m:r>
                  </m:oMath>
                </m:oMathPara>
              </a14:m>
              <a:endParaRPr lang="it-IT" sz="1100"/>
            </a:p>
          </xdr:txBody>
        </xdr:sp>
      </mc:Choice>
      <mc:Fallback xmlns="">
        <xdr:sp macro="" textlink="">
          <xdr:nvSpPr>
            <xdr:cNvPr id="4" name="CasellaDiTesto 3"/>
            <xdr:cNvSpPr txBox="1"/>
          </xdr:nvSpPr>
          <xdr:spPr>
            <a:xfrm>
              <a:off x="4191000" y="4457700"/>
              <a:ext cx="1143000" cy="360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it-IT" sz="1100" b="0" i="0">
                  <a:latin typeface="Cambria Math" panose="02040503050406030204" pitchFamily="18" charset="0"/>
                </a:rPr>
                <a:t>𝐹_𝑎=(</a:t>
              </a:r>
              <a:r>
                <a:rPr lang="it-IT" sz="1100" b="0" i="0">
                  <a:solidFill>
                    <a:schemeClr val="tx1"/>
                  </a:solidFill>
                  <a:effectLst/>
                  <a:latin typeface="+mn-lt"/>
                  <a:ea typeface="+mn-ea"/>
                  <a:cs typeface="+mn-cs"/>
                </a:rPr>
                <a:t>〖</a:t>
              </a:r>
              <a:r>
                <a:rPr lang="it-IT" sz="1100" b="0" i="0">
                  <a:solidFill>
                    <a:schemeClr val="tx1"/>
                  </a:solidFill>
                  <a:effectLst/>
                  <a:latin typeface="Cambria Math" panose="02040503050406030204" pitchFamily="18" charset="0"/>
                  <a:ea typeface="+mn-ea"/>
                  <a:cs typeface="+mn-cs"/>
                </a:rPr>
                <a:t>(</a:t>
              </a:r>
              <a:r>
                <a:rPr lang="it-IT" sz="1100" b="0" i="0">
                  <a:solidFill>
                    <a:schemeClr val="tx1"/>
                  </a:solidFill>
                  <a:effectLst/>
                  <a:latin typeface="+mn-lt"/>
                  <a:ea typeface="+mn-ea"/>
                  <a:cs typeface="+mn-cs"/>
                </a:rPr>
                <a:t>𝑆〗_(𝑎 ) </a:t>
              </a:r>
              <a:r>
                <a:rPr lang="it-IT" sz="1100" b="0" i="0">
                  <a:solidFill>
                    <a:schemeClr val="tx1"/>
                  </a:solidFill>
                  <a:effectLst/>
                  <a:latin typeface="Cambria Math" panose="02040503050406030204" pitchFamily="18" charset="0"/>
                  <a:ea typeface="+mn-ea"/>
                  <a:cs typeface="+mn-cs"/>
                </a:rPr>
                <a:t>𝑊</a:t>
              </a:r>
              <a:r>
                <a:rPr lang="it-IT" sz="1100" b="0" i="0">
                  <a:solidFill>
                    <a:schemeClr val="tx1"/>
                  </a:solidFill>
                  <a:effectLst/>
                  <a:latin typeface="+mn-lt"/>
                  <a:ea typeface="+mn-ea"/>
                  <a:cs typeface="+mn-cs"/>
                </a:rPr>
                <a:t>_𝑎)</a:t>
              </a:r>
              <a:r>
                <a:rPr lang="it-IT" sz="1100" b="0" i="0">
                  <a:solidFill>
                    <a:schemeClr val="tx1"/>
                  </a:solidFill>
                  <a:effectLst/>
                  <a:latin typeface="Cambria Math" panose="02040503050406030204" pitchFamily="18" charset="0"/>
                  <a:ea typeface="+mn-ea"/>
                  <a:cs typeface="+mn-cs"/>
                </a:rPr>
                <a:t>)/𝑞</a:t>
              </a:r>
              <a:r>
                <a:rPr lang="it-IT" sz="1100" b="0" i="0">
                  <a:solidFill>
                    <a:schemeClr val="tx1"/>
                  </a:solidFill>
                  <a:effectLst/>
                  <a:latin typeface="+mn-lt"/>
                  <a:ea typeface="+mn-ea"/>
                  <a:cs typeface="+mn-cs"/>
                </a:rPr>
                <a:t>_𝑎</a:t>
              </a:r>
              <a:r>
                <a:rPr lang="it-IT" sz="1100" b="0" i="0">
                  <a:solidFill>
                    <a:schemeClr val="tx1"/>
                  </a:solidFill>
                  <a:effectLst/>
                  <a:latin typeface="Cambria Math" panose="02040503050406030204" pitchFamily="18" charset="0"/>
                  <a:ea typeface="+mn-ea"/>
                  <a:cs typeface="+mn-cs"/>
                </a:rPr>
                <a:t>  </a:t>
              </a:r>
              <a:r>
                <a:rPr lang="it-IT" sz="1100" b="0" i="0">
                  <a:latin typeface="Cambria Math" panose="02040503050406030204" pitchFamily="18" charset="0"/>
                </a:rPr>
                <a:t> </a:t>
              </a:r>
              <a:endParaRPr lang="it-IT" sz="1100"/>
            </a:p>
          </xdr:txBody>
        </xdr:sp>
      </mc:Fallback>
    </mc:AlternateContent>
    <xdr:clientData/>
  </xdr:oneCellAnchor>
  <xdr:twoCellAnchor>
    <xdr:from>
      <xdr:col>1</xdr:col>
      <xdr:colOff>381000</xdr:colOff>
      <xdr:row>37</xdr:row>
      <xdr:rowOff>147637</xdr:rowOff>
    </xdr:from>
    <xdr:to>
      <xdr:col>5</xdr:col>
      <xdr:colOff>962026</xdr:colOff>
      <xdr:row>61</xdr:row>
      <xdr:rowOff>9525</xdr:rowOff>
    </xdr:to>
    <xdr:graphicFrame macro="">
      <xdr:nvGraphicFramePr>
        <xdr:cNvPr id="5" name="Gra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6</xdr:col>
      <xdr:colOff>323850</xdr:colOff>
      <xdr:row>20</xdr:row>
      <xdr:rowOff>28575</xdr:rowOff>
    </xdr:from>
    <xdr:ext cx="1143000" cy="316882"/>
    <mc:AlternateContent xmlns:mc="http://schemas.openxmlformats.org/markup-compatibility/2006" xmlns:a14="http://schemas.microsoft.com/office/drawing/2010/main">
      <mc:Choice Requires="a14">
        <xdr:sp macro="" textlink="">
          <xdr:nvSpPr>
            <xdr:cNvPr id="6" name="CasellaDiTesto 5"/>
            <xdr:cNvSpPr txBox="1"/>
          </xdr:nvSpPr>
          <xdr:spPr>
            <a:xfrm>
              <a:off x="5372100" y="4467225"/>
              <a:ext cx="1143000"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100" i="1">
                            <a:latin typeface="Cambria Math" panose="02040503050406030204" pitchFamily="18" charset="0"/>
                          </a:rPr>
                        </m:ctrlPr>
                      </m:sSubPr>
                      <m:e>
                        <m:r>
                          <a:rPr lang="it-IT" sz="1100" b="0" i="1">
                            <a:latin typeface="Cambria Math" panose="02040503050406030204" pitchFamily="18" charset="0"/>
                          </a:rPr>
                          <m:t>𝑃</m:t>
                        </m:r>
                      </m:e>
                      <m:sub>
                        <m:r>
                          <a:rPr lang="it-IT" sz="1100" b="0" i="1">
                            <a:latin typeface="Cambria Math" panose="02040503050406030204" pitchFamily="18" charset="0"/>
                          </a:rPr>
                          <m:t>𝑜</m:t>
                        </m:r>
                      </m:sub>
                    </m:sSub>
                    <m:r>
                      <a:rPr lang="it-IT" sz="1100" b="0" i="1">
                        <a:latin typeface="Cambria Math" panose="02040503050406030204" pitchFamily="18" charset="0"/>
                      </a:rPr>
                      <m:t>=</m:t>
                    </m:r>
                    <m:f>
                      <m:fPr>
                        <m:ctrlPr>
                          <a:rPr lang="it-IT" sz="1100" b="0" i="1">
                            <a:latin typeface="Cambria Math" panose="02040503050406030204" pitchFamily="18" charset="0"/>
                          </a:rPr>
                        </m:ctrlPr>
                      </m:fPr>
                      <m:num>
                        <m:sSub>
                          <m:sSubPr>
                            <m:ctrlPr>
                              <a:rPr lang="it-IT" sz="1100" i="1">
                                <a:solidFill>
                                  <a:schemeClr val="tx1"/>
                                </a:solidFill>
                                <a:effectLst/>
                                <a:latin typeface="Cambria Math" panose="02040503050406030204" pitchFamily="18" charset="0"/>
                                <a:ea typeface="+mn-ea"/>
                                <a:cs typeface="+mn-cs"/>
                              </a:rPr>
                            </m:ctrlPr>
                          </m:sSubPr>
                          <m:e>
                            <m:r>
                              <a:rPr lang="it-IT" sz="1100" b="0" i="1">
                                <a:solidFill>
                                  <a:schemeClr val="tx1"/>
                                </a:solidFill>
                                <a:effectLst/>
                                <a:latin typeface="Cambria Math" panose="02040503050406030204" pitchFamily="18" charset="0"/>
                                <a:ea typeface="+mn-ea"/>
                                <a:cs typeface="+mn-cs"/>
                              </a:rPr>
                              <m:t>𝐹</m:t>
                            </m:r>
                          </m:e>
                          <m:sub>
                            <m:r>
                              <a:rPr lang="it-IT" sz="1100" b="0" i="1">
                                <a:solidFill>
                                  <a:schemeClr val="tx1"/>
                                </a:solidFill>
                                <a:effectLst/>
                                <a:latin typeface="Cambria Math" panose="02040503050406030204" pitchFamily="18" charset="0"/>
                                <a:ea typeface="+mn-ea"/>
                                <a:cs typeface="+mn-cs"/>
                              </a:rPr>
                              <m:t>𝑎</m:t>
                            </m:r>
                          </m:sub>
                        </m:sSub>
                      </m:num>
                      <m:den>
                        <m:r>
                          <a:rPr lang="it-IT" sz="1100" i="1">
                            <a:solidFill>
                              <a:schemeClr val="tx1"/>
                            </a:solidFill>
                            <a:effectLst/>
                            <a:latin typeface="Cambria Math" panose="02040503050406030204" pitchFamily="18" charset="0"/>
                            <a:ea typeface="+mn-ea"/>
                            <a:cs typeface="+mn-cs"/>
                          </a:rPr>
                          <m:t>h</m:t>
                        </m:r>
                      </m:den>
                    </m:f>
                    <m:r>
                      <a:rPr lang="it-IT" sz="1100" b="0" i="1">
                        <a:latin typeface="Cambria Math" panose="02040503050406030204" pitchFamily="18" charset="0"/>
                      </a:rPr>
                      <m:t> </m:t>
                    </m:r>
                  </m:oMath>
                </m:oMathPara>
              </a14:m>
              <a:endParaRPr lang="it-IT" sz="1100"/>
            </a:p>
          </xdr:txBody>
        </xdr:sp>
      </mc:Choice>
      <mc:Fallback xmlns="">
        <xdr:sp macro="" textlink="">
          <xdr:nvSpPr>
            <xdr:cNvPr id="6" name="CasellaDiTesto 5"/>
            <xdr:cNvSpPr txBox="1"/>
          </xdr:nvSpPr>
          <xdr:spPr>
            <a:xfrm>
              <a:off x="5372100" y="4467225"/>
              <a:ext cx="1143000"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it-IT" sz="1100" b="0" i="0">
                  <a:latin typeface="Cambria Math" panose="02040503050406030204" pitchFamily="18" charset="0"/>
                </a:rPr>
                <a:t>𝑃_𝑜=</a:t>
              </a:r>
              <a:r>
                <a:rPr lang="it-IT" sz="1100" b="0" i="0">
                  <a:solidFill>
                    <a:schemeClr val="tx1"/>
                  </a:solidFill>
                  <a:effectLst/>
                  <a:latin typeface="+mn-lt"/>
                  <a:ea typeface="+mn-ea"/>
                  <a:cs typeface="+mn-cs"/>
                </a:rPr>
                <a:t>𝐹_𝑎</a:t>
              </a:r>
              <a:r>
                <a:rPr lang="it-IT" sz="1100" b="0" i="0">
                  <a:solidFill>
                    <a:schemeClr val="tx1"/>
                  </a:solidFill>
                  <a:effectLst/>
                  <a:latin typeface="Cambria Math" panose="02040503050406030204" pitchFamily="18" charset="0"/>
                  <a:ea typeface="+mn-ea"/>
                  <a:cs typeface="+mn-cs"/>
                </a:rPr>
                <a:t>/</a:t>
              </a:r>
              <a:r>
                <a:rPr lang="it-IT" sz="1100" i="0">
                  <a:solidFill>
                    <a:schemeClr val="tx1"/>
                  </a:solidFill>
                  <a:effectLst/>
                  <a:latin typeface="Cambria Math" panose="02040503050406030204" pitchFamily="18" charset="0"/>
                  <a:ea typeface="+mn-ea"/>
                  <a:cs typeface="+mn-cs"/>
                </a:rPr>
                <a:t>ℎ</a:t>
              </a:r>
              <a:r>
                <a:rPr lang="it-IT" sz="1100" b="0" i="0">
                  <a:solidFill>
                    <a:schemeClr val="tx1"/>
                  </a:solidFill>
                  <a:effectLst/>
                  <a:latin typeface="Cambria Math" panose="02040503050406030204" pitchFamily="18" charset="0"/>
                  <a:ea typeface="+mn-ea"/>
                  <a:cs typeface="+mn-cs"/>
                </a:rPr>
                <a:t> </a:t>
              </a:r>
              <a:r>
                <a:rPr lang="it-IT" sz="1100" b="0" i="0">
                  <a:latin typeface="Cambria Math" panose="02040503050406030204" pitchFamily="18" charset="0"/>
                </a:rPr>
                <a:t> </a:t>
              </a:r>
              <a:endParaRPr lang="it-IT" sz="1100"/>
            </a:p>
          </xdr:txBody>
        </xdr:sp>
      </mc:Fallback>
    </mc:AlternateContent>
    <xdr:clientData/>
  </xdr:oneCellAnchor>
  <xdr:twoCellAnchor>
    <xdr:from>
      <xdr:col>2</xdr:col>
      <xdr:colOff>752475</xdr:colOff>
      <xdr:row>65</xdr:row>
      <xdr:rowOff>47625</xdr:rowOff>
    </xdr:from>
    <xdr:to>
      <xdr:col>6</xdr:col>
      <xdr:colOff>590551</xdr:colOff>
      <xdr:row>72</xdr:row>
      <xdr:rowOff>142875</xdr:rowOff>
    </xdr:to>
    <mc:AlternateContent xmlns:mc="http://schemas.openxmlformats.org/markup-compatibility/2006" xmlns:a14="http://schemas.microsoft.com/office/drawing/2010/main">
      <mc:Choice Requires="a14">
        <xdr:sp macro="" textlink="">
          <xdr:nvSpPr>
            <xdr:cNvPr id="8" name="Rettangolo 7"/>
            <xdr:cNvSpPr/>
          </xdr:nvSpPr>
          <xdr:spPr>
            <a:xfrm>
              <a:off x="1895475" y="13944600"/>
              <a:ext cx="3743326" cy="1428750"/>
            </a:xfrm>
            <a:prstGeom prst="rect">
              <a:avLst/>
            </a:prstGeom>
          </xdr:spPr>
          <xdr:txBody>
            <a:bodyPr wrap="square">
              <a:no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179705" indent="0" algn="just" defTabSz="914400" rtl="0" eaLnBrk="1" fontAlgn="auto" latinLnBrk="0" hangingPunct="1">
                <a:lnSpc>
                  <a:spcPct val="150000"/>
                </a:lnSpc>
                <a:spcBef>
                  <a:spcPts val="0"/>
                </a:spcBef>
                <a:spcAft>
                  <a:spcPts val="600"/>
                </a:spcAft>
                <a:buClrTx/>
                <a:buSzTx/>
                <a:buFontTx/>
                <a:buNone/>
                <a:tabLst/>
                <a:defRPr/>
              </a:pPr>
              <a14:m>
                <m:oMathPara xmlns:m="http://schemas.openxmlformats.org/officeDocument/2006/math">
                  <m:oMathParaPr>
                    <m:jc m:val="centerGroup"/>
                  </m:oMathParaPr>
                  <m:oMath xmlns:m="http://schemas.openxmlformats.org/officeDocument/2006/math">
                    <m:r>
                      <a:rPr lang="it-IT" sz="1100" i="1" kern="1200">
                        <a:solidFill>
                          <a:schemeClr val="tx1"/>
                        </a:solidFill>
                        <a:effectLst/>
                        <a:latin typeface="Cambria Math" panose="02040503050406030204" pitchFamily="18" charset="0"/>
                        <a:ea typeface="+mn-ea"/>
                        <a:cs typeface="+mn-cs"/>
                      </a:rPr>
                      <m:t>𝑁</m:t>
                    </m:r>
                    <m:r>
                      <a:rPr lang="it-IT" sz="1100" i="1" kern="1200">
                        <a:solidFill>
                          <a:schemeClr val="tx1"/>
                        </a:solidFill>
                        <a:effectLst/>
                        <a:latin typeface="Cambria Math" panose="02040503050406030204" pitchFamily="18" charset="0"/>
                        <a:ea typeface="+mn-ea"/>
                        <a:cs typeface="+mn-cs"/>
                      </a:rPr>
                      <m:t>=</m:t>
                    </m:r>
                    <m:r>
                      <a:rPr lang="it-IT" sz="1100" b="0" i="1" kern="1200">
                        <a:solidFill>
                          <a:schemeClr val="tx1"/>
                        </a:solidFill>
                        <a:effectLst/>
                        <a:latin typeface="Cambria Math" panose="02040503050406030204" pitchFamily="18" charset="0"/>
                        <a:ea typeface="+mn-ea"/>
                        <a:cs typeface="+mn-cs"/>
                      </a:rPr>
                      <m:t>𝑊</m:t>
                    </m:r>
                    <m:r>
                      <a:rPr lang="it-IT" sz="1100" b="0" i="1" kern="1200">
                        <a:solidFill>
                          <a:schemeClr val="tx1"/>
                        </a:solidFill>
                        <a:effectLst/>
                        <a:latin typeface="Cambria Math" panose="02040503050406030204" pitchFamily="18" charset="0"/>
                        <a:ea typeface="+mn-ea"/>
                        <a:cs typeface="+mn-cs"/>
                      </a:rPr>
                      <m:t> </m:t>
                    </m:r>
                    <m:d>
                      <m:dPr>
                        <m:ctrlPr>
                          <a:rPr lang="it-IT" sz="1100" b="0" i="1" kern="1200">
                            <a:solidFill>
                              <a:schemeClr val="tx1"/>
                            </a:solidFill>
                            <a:effectLst/>
                            <a:latin typeface="Cambria Math" panose="02040503050406030204" pitchFamily="18" charset="0"/>
                            <a:ea typeface="+mn-ea"/>
                            <a:cs typeface="+mn-cs"/>
                          </a:rPr>
                        </m:ctrlPr>
                      </m:dPr>
                      <m:e>
                        <m:r>
                          <a:rPr lang="it-IT" sz="1100" b="0" i="1" kern="1200">
                            <a:solidFill>
                              <a:schemeClr val="tx1"/>
                            </a:solidFill>
                            <a:effectLst/>
                            <a:latin typeface="Cambria Math" panose="02040503050406030204" pitchFamily="18" charset="0"/>
                            <a:ea typeface="+mn-ea"/>
                            <a:cs typeface="+mn-cs"/>
                          </a:rPr>
                          <m:t>𝑚𝑒𝑛𝑠𝑜𝑙𝑎</m:t>
                        </m:r>
                      </m:e>
                    </m:d>
                    <m:r>
                      <a:rPr lang="it-IT" sz="1100" b="0" i="1" kern="1200">
                        <a:solidFill>
                          <a:schemeClr val="tx1"/>
                        </a:solidFill>
                        <a:effectLst/>
                        <a:latin typeface="Cambria Math" panose="02040503050406030204" pitchFamily="18" charset="0"/>
                        <a:ea typeface="+mn-ea"/>
                        <a:cs typeface="+mn-cs"/>
                      </a:rPr>
                      <m:t>  </m:t>
                    </m:r>
                    <m:r>
                      <a:rPr lang="it-IT" sz="1100" b="0" i="1" kern="1200">
                        <a:solidFill>
                          <a:schemeClr val="tx1"/>
                        </a:solidFill>
                        <a:effectLst/>
                        <a:latin typeface="Cambria Math" panose="02040503050406030204" pitchFamily="18" charset="0"/>
                        <a:ea typeface="+mn-ea"/>
                        <a:cs typeface="+mn-cs"/>
                      </a:rPr>
                      <m:t>𝑜𝑝𝑝𝑢𝑟𝑒</m:t>
                    </m:r>
                    <m:f>
                      <m:fPr>
                        <m:ctrlPr>
                          <a:rPr lang="it-IT" sz="1100" b="0" i="1" kern="1200">
                            <a:solidFill>
                              <a:schemeClr val="tx1"/>
                            </a:solidFill>
                            <a:effectLst/>
                            <a:latin typeface="Cambria Math" panose="02040503050406030204" pitchFamily="18" charset="0"/>
                            <a:ea typeface="+mn-ea"/>
                            <a:cs typeface="+mn-cs"/>
                          </a:rPr>
                        </m:ctrlPr>
                      </m:fPr>
                      <m:num>
                        <m:r>
                          <a:rPr lang="it-IT" sz="1100" b="0" i="1" kern="1200">
                            <a:solidFill>
                              <a:schemeClr val="tx1"/>
                            </a:solidFill>
                            <a:effectLst/>
                            <a:latin typeface="Cambria Math" panose="02040503050406030204" pitchFamily="18" charset="0"/>
                            <a:ea typeface="+mn-ea"/>
                            <a:cs typeface="+mn-cs"/>
                          </a:rPr>
                          <m:t>𝑊</m:t>
                        </m:r>
                      </m:num>
                      <m:den>
                        <m:r>
                          <a:rPr lang="it-IT" sz="1100" b="0" i="1" kern="1200">
                            <a:solidFill>
                              <a:schemeClr val="tx1"/>
                            </a:solidFill>
                            <a:effectLst/>
                            <a:latin typeface="Cambria Math" panose="02040503050406030204" pitchFamily="18" charset="0"/>
                            <a:ea typeface="+mn-ea"/>
                            <a:cs typeface="+mn-cs"/>
                          </a:rPr>
                          <m:t>2</m:t>
                        </m:r>
                      </m:den>
                    </m:f>
                    <m:r>
                      <m:rPr>
                        <m:nor/>
                      </m:rPr>
                      <a:rPr lang="it-IT" sz="1100" kern="1200">
                        <a:solidFill>
                          <a:schemeClr val="tx1"/>
                        </a:solidFill>
                        <a:effectLst/>
                        <a:latin typeface="+mn-lt"/>
                        <a:ea typeface="+mn-ea"/>
                        <a:cs typeface="+mn-cs"/>
                      </a:rPr>
                      <m:t>(</m:t>
                    </m:r>
                    <m:r>
                      <m:rPr>
                        <m:nor/>
                      </m:rPr>
                      <a:rPr lang="it-IT" sz="1100" i="1" kern="1200">
                        <a:solidFill>
                          <a:schemeClr val="tx1"/>
                        </a:solidFill>
                        <a:effectLst/>
                        <a:latin typeface="+mn-lt"/>
                        <a:ea typeface="+mn-ea"/>
                        <a:cs typeface="+mn-cs"/>
                      </a:rPr>
                      <m:t> </m:t>
                    </m:r>
                    <m:r>
                      <m:rPr>
                        <m:nor/>
                      </m:rPr>
                      <a:rPr lang="it-IT" sz="1100" kern="1200">
                        <a:solidFill>
                          <a:schemeClr val="tx1"/>
                        </a:solidFill>
                        <a:effectLst/>
                        <a:latin typeface="+mn-lt"/>
                        <a:ea typeface="+mn-ea"/>
                        <a:cs typeface="+mn-cs"/>
                      </a:rPr>
                      <m:t>trave</m:t>
                    </m:r>
                    <m:r>
                      <m:rPr>
                        <m:nor/>
                      </m:rPr>
                      <a:rPr lang="it-IT" sz="1100" i="1" kern="1200">
                        <a:solidFill>
                          <a:schemeClr val="tx1"/>
                        </a:solidFill>
                        <a:effectLst/>
                        <a:latin typeface="+mn-lt"/>
                        <a:ea typeface="+mn-ea"/>
                        <a:cs typeface="+mn-cs"/>
                      </a:rPr>
                      <m:t> </m:t>
                    </m:r>
                    <m:r>
                      <m:rPr>
                        <m:nor/>
                      </m:rPr>
                      <a:rPr lang="it-IT" sz="1100" kern="1200">
                        <a:solidFill>
                          <a:schemeClr val="tx1"/>
                        </a:solidFill>
                        <a:effectLst/>
                        <a:latin typeface="+mn-lt"/>
                        <a:ea typeface="+mn-ea"/>
                        <a:cs typeface="+mn-cs"/>
                      </a:rPr>
                      <m:t>appoggiata</m:t>
                    </m:r>
                    <m:r>
                      <m:rPr>
                        <m:nor/>
                      </m:rPr>
                      <a:rPr lang="it-IT" sz="1100" kern="1200">
                        <a:solidFill>
                          <a:schemeClr val="tx1"/>
                        </a:solidFill>
                        <a:effectLst/>
                        <a:latin typeface="+mn-lt"/>
                        <a:ea typeface="+mn-ea"/>
                        <a:cs typeface="+mn-cs"/>
                      </a:rPr>
                      <m:t>)</m:t>
                    </m:r>
                  </m:oMath>
                </m:oMathPara>
              </a14:m>
              <a:endParaRPr lang="it-IT" sz="1100" i="1">
                <a:latin typeface="Cambria Math" panose="02040503050406030204" pitchFamily="18" charset="0"/>
                <a:ea typeface="Times New Roman" panose="02020603050405020304" pitchFamily="18" charset="0"/>
                <a:cs typeface="Times New Roman" panose="02020603050405020304" pitchFamily="18" charset="0"/>
              </a:endParaRPr>
            </a:p>
            <a:p>
              <a:pPr marR="179705" algn="just">
                <a:lnSpc>
                  <a:spcPct val="150000"/>
                </a:lnSpc>
                <a:spcAft>
                  <a:spcPts val="600"/>
                </a:spcAft>
              </a:pPr>
              <a14:m>
                <m:oMathPara xmlns:m="http://schemas.openxmlformats.org/officeDocument/2006/math">
                  <m:oMathParaPr>
                    <m:jc m:val="centerGroup"/>
                  </m:oMathParaPr>
                  <m:oMath xmlns:m="http://schemas.openxmlformats.org/officeDocument/2006/math">
                    <m:r>
                      <a:rPr lang="it-IT" sz="1400" i="1">
                        <a:latin typeface="Cambria Math" panose="02040503050406030204" pitchFamily="18" charset="0"/>
                        <a:ea typeface="Times New Roman" panose="02020603050405020304" pitchFamily="18" charset="0"/>
                        <a:cs typeface="Times New Roman" panose="02020603050405020304" pitchFamily="18" charset="0"/>
                      </a:rPr>
                      <m:t>𝑁</m:t>
                    </m:r>
                    <m:r>
                      <a:rPr lang="it-IT" sz="1400" i="1">
                        <a:latin typeface="Cambria Math" panose="02040503050406030204" pitchFamily="18" charset="0"/>
                        <a:ea typeface="Times New Roman" panose="02020603050405020304" pitchFamily="18" charset="0"/>
                        <a:cs typeface="Times New Roman" panose="02020603050405020304" pitchFamily="18" charset="0"/>
                      </a:rPr>
                      <m:t>=</m:t>
                    </m:r>
                    <m:sSub>
                      <m:sSubPr>
                        <m:ctrlPr>
                          <a:rPr lang="it-IT" sz="1400" i="1">
                            <a:effectLst/>
                            <a:latin typeface="Cambria Math" panose="02040503050406030204" pitchFamily="18" charset="0"/>
                            <a:ea typeface="Times New Roman" panose="02020603050405020304" pitchFamily="18" charset="0"/>
                            <a:cs typeface="Times New Roman" panose="02020603050405020304" pitchFamily="18" charset="0"/>
                          </a:rPr>
                        </m:ctrlPr>
                      </m:sSubPr>
                      <m:e>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𝐹</m:t>
                        </m:r>
                      </m:e>
                      <m:sub>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𝑐</m:t>
                        </m:r>
                      </m:sub>
                    </m:sSub>
                  </m:oMath>
                </m:oMathPara>
              </a14:m>
              <a:endParaRPr lang="it-IT" sz="1400">
                <a:effectLst/>
                <a:latin typeface="Arial" panose="020B0604020202020204" pitchFamily="34" charset="0"/>
                <a:ea typeface="Times New Roman" panose="02020603050405020304" pitchFamily="18" charset="0"/>
                <a:cs typeface="Times New Roman" panose="02020603050405020304" pitchFamily="18" charset="0"/>
              </a:endParaRPr>
            </a:p>
            <a:p>
              <a:pPr marR="179705" algn="just">
                <a:lnSpc>
                  <a:spcPct val="150000"/>
                </a:lnSpc>
                <a:spcAft>
                  <a:spcPts val="600"/>
                </a:spcAft>
              </a:pPr>
              <a14:m>
                <m:oMathPara xmlns:m="http://schemas.openxmlformats.org/officeDocument/2006/math">
                  <m:oMathParaPr>
                    <m:jc m:val="centerGroup"/>
                  </m:oMathParaPr>
                  <m:oMath xmlns:m="http://schemas.openxmlformats.org/officeDocument/2006/math">
                    <m:sSub>
                      <m:sSubPr>
                        <m:ctrlPr>
                          <a:rPr lang="it-IT" sz="1400" i="1">
                            <a:effectLst/>
                            <a:latin typeface="Cambria Math" panose="02040503050406030204" pitchFamily="18" charset="0"/>
                            <a:ea typeface="Times New Roman" panose="02020603050405020304" pitchFamily="18" charset="0"/>
                            <a:cs typeface="Times New Roman" panose="02020603050405020304" pitchFamily="18" charset="0"/>
                          </a:rPr>
                        </m:ctrlPr>
                      </m:sSubPr>
                      <m:e>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𝐹</m:t>
                        </m:r>
                      </m:e>
                      <m:sub>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𝑐</m:t>
                        </m:r>
                      </m:sub>
                    </m:sSub>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=0.85 </m:t>
                    </m:r>
                    <m:sSub>
                      <m:sSubPr>
                        <m:ctrlPr>
                          <a:rPr lang="it-IT" sz="1400" i="1">
                            <a:effectLst/>
                            <a:latin typeface="Cambria Math" panose="02040503050406030204" pitchFamily="18" charset="0"/>
                            <a:ea typeface="Times New Roman" panose="02020603050405020304" pitchFamily="18" charset="0"/>
                            <a:cs typeface="Times New Roman" panose="02020603050405020304" pitchFamily="18" charset="0"/>
                          </a:rPr>
                        </m:ctrlPr>
                      </m:sSubPr>
                      <m:e>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𝑓</m:t>
                        </m:r>
                      </m:e>
                      <m:sub>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𝑑</m:t>
                        </m:r>
                      </m:sub>
                    </m:sSub>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 0.8 </m:t>
                    </m:r>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𝑥</m:t>
                    </m:r>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 </m:t>
                    </m:r>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𝐿</m:t>
                    </m:r>
                  </m:oMath>
                </m:oMathPara>
              </a14:m>
              <a:endParaRPr lang="it-IT" sz="1400">
                <a:effectLst/>
                <a:latin typeface="Arial" panose="020B0604020202020204" pitchFamily="34" charset="0"/>
                <a:ea typeface="Times New Roman" panose="02020603050405020304" pitchFamily="18" charset="0"/>
                <a:cs typeface="Times New Roman" panose="02020603050405020304" pitchFamily="18" charset="0"/>
              </a:endParaRPr>
            </a:p>
            <a:p>
              <a:pPr marR="179705" algn="just">
                <a:lnSpc>
                  <a:spcPct val="150000"/>
                </a:lnSpc>
                <a:spcAft>
                  <a:spcPts val="600"/>
                </a:spcAft>
              </a:pPr>
              <a:endParaRPr lang="it-IT" sz="1400">
                <a:effectLst/>
                <a:latin typeface="Arial" panose="020B0604020202020204" pitchFamily="34" charset="0"/>
                <a:ea typeface="Times New Roman" panose="02020603050405020304" pitchFamily="18" charset="0"/>
                <a:cs typeface="Times New Roman" panose="02020603050405020304" pitchFamily="18" charset="0"/>
              </a:endParaRPr>
            </a:p>
          </xdr:txBody>
        </xdr:sp>
      </mc:Choice>
      <mc:Fallback xmlns="">
        <xdr:sp macro="" textlink="">
          <xdr:nvSpPr>
            <xdr:cNvPr id="8" name="Rettangolo 7"/>
            <xdr:cNvSpPr/>
          </xdr:nvSpPr>
          <xdr:spPr>
            <a:xfrm>
              <a:off x="1895475" y="13944600"/>
              <a:ext cx="3743326" cy="1428750"/>
            </a:xfrm>
            <a:prstGeom prst="rect">
              <a:avLst/>
            </a:prstGeom>
          </xdr:spPr>
          <xdr:txBody>
            <a:bodyPr wrap="square">
              <a:no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179705" indent="0" algn="just" defTabSz="914400" rtl="0" eaLnBrk="1" fontAlgn="auto" latinLnBrk="0" hangingPunct="1">
                <a:lnSpc>
                  <a:spcPct val="150000"/>
                </a:lnSpc>
                <a:spcBef>
                  <a:spcPts val="0"/>
                </a:spcBef>
                <a:spcAft>
                  <a:spcPts val="600"/>
                </a:spcAft>
                <a:buClrTx/>
                <a:buSzTx/>
                <a:buFontTx/>
                <a:buNone/>
                <a:tabLst/>
                <a:defRPr/>
              </a:pPr>
              <a:r>
                <a:rPr lang="it-IT" sz="1100" i="0" kern="1200">
                  <a:solidFill>
                    <a:schemeClr val="tx1"/>
                  </a:solidFill>
                  <a:effectLst/>
                  <a:latin typeface="Cambria Math" panose="02040503050406030204" pitchFamily="18" charset="0"/>
                  <a:ea typeface="+mn-ea"/>
                  <a:cs typeface="+mn-cs"/>
                </a:rPr>
                <a:t>𝑁=</a:t>
              </a:r>
              <a:r>
                <a:rPr lang="it-IT" sz="1100" b="0" i="0" kern="1200">
                  <a:solidFill>
                    <a:schemeClr val="tx1"/>
                  </a:solidFill>
                  <a:effectLst/>
                  <a:latin typeface="Cambria Math" panose="02040503050406030204" pitchFamily="18" charset="0"/>
                  <a:ea typeface="+mn-ea"/>
                  <a:cs typeface="+mn-cs"/>
                </a:rPr>
                <a:t>𝑊 (𝑚𝑒𝑛𝑠𝑜𝑙𝑎)   𝑜𝑝𝑝𝑢𝑟𝑒 𝑊/2</a:t>
              </a:r>
              <a:r>
                <a:rPr lang="it-IT" sz="1100" b="0" i="0" kern="1200">
                  <a:solidFill>
                    <a:schemeClr val="tx1"/>
                  </a:solidFill>
                  <a:effectLst/>
                  <a:latin typeface="+mn-lt"/>
                  <a:ea typeface="+mn-ea"/>
                  <a:cs typeface="+mn-cs"/>
                </a:rPr>
                <a:t> </a:t>
              </a:r>
              <a:r>
                <a:rPr lang="it-IT" sz="1100" b="0" i="0" kern="1200">
                  <a:solidFill>
                    <a:schemeClr val="tx1"/>
                  </a:solidFill>
                  <a:effectLst/>
                  <a:latin typeface="Cambria Math" panose="02040503050406030204" pitchFamily="18" charset="0"/>
                  <a:ea typeface="+mn-ea"/>
                  <a:cs typeface="+mn-cs"/>
                </a:rPr>
                <a:t>"</a:t>
              </a:r>
              <a:r>
                <a:rPr lang="it-IT" sz="1100" i="0" kern="1200">
                  <a:solidFill>
                    <a:schemeClr val="tx1"/>
                  </a:solidFill>
                  <a:effectLst/>
                  <a:latin typeface="Cambria Math" panose="02040503050406030204" pitchFamily="18" charset="0"/>
                  <a:ea typeface="+mn-ea"/>
                  <a:cs typeface="+mn-cs"/>
                </a:rPr>
                <a:t>( trave appoggiata)</a:t>
              </a:r>
              <a:r>
                <a:rPr lang="it-IT" sz="1100" i="0" kern="1200">
                  <a:solidFill>
                    <a:schemeClr val="tx1"/>
                  </a:solidFill>
                  <a:effectLst/>
                  <a:latin typeface="+mn-lt"/>
                  <a:ea typeface="+mn-ea"/>
                  <a:cs typeface="+mn-cs"/>
                </a:rPr>
                <a:t>"</a:t>
              </a:r>
              <a:endParaRPr lang="it-IT" sz="1100" i="1">
                <a:latin typeface="Cambria Math" panose="02040503050406030204" pitchFamily="18" charset="0"/>
                <a:ea typeface="Times New Roman" panose="02020603050405020304" pitchFamily="18" charset="0"/>
                <a:cs typeface="Times New Roman" panose="02020603050405020304" pitchFamily="18" charset="0"/>
              </a:endParaRPr>
            </a:p>
            <a:p>
              <a:pPr marR="179705" algn="just">
                <a:lnSpc>
                  <a:spcPct val="150000"/>
                </a:lnSpc>
                <a:spcAft>
                  <a:spcPts val="600"/>
                </a:spcAft>
              </a:pPr>
              <a:r>
                <a:rPr lang="it-IT" sz="1400" i="0">
                  <a:latin typeface="Cambria Math" panose="02040503050406030204" pitchFamily="18" charset="0"/>
                  <a:ea typeface="Times New Roman" panose="02020603050405020304" pitchFamily="18" charset="0"/>
                  <a:cs typeface="Times New Roman" panose="02020603050405020304" pitchFamily="18" charset="0"/>
                </a:rPr>
                <a:t>𝑁=</a:t>
              </a:r>
              <a:r>
                <a:rPr lang="it-IT" sz="1400" i="0">
                  <a:effectLst/>
                  <a:latin typeface="Cambria Math" panose="02040503050406030204" pitchFamily="18" charset="0"/>
                  <a:ea typeface="Times New Roman" panose="02020603050405020304" pitchFamily="18" charset="0"/>
                  <a:cs typeface="Times New Roman" panose="02020603050405020304" pitchFamily="18" charset="0"/>
                </a:rPr>
                <a:t>𝐹_𝑐</a:t>
              </a:r>
              <a:endParaRPr lang="it-IT" sz="1400">
                <a:effectLst/>
                <a:latin typeface="Arial" panose="020B0604020202020204" pitchFamily="34" charset="0"/>
                <a:ea typeface="Times New Roman" panose="02020603050405020304" pitchFamily="18" charset="0"/>
                <a:cs typeface="Times New Roman" panose="02020603050405020304" pitchFamily="18" charset="0"/>
              </a:endParaRPr>
            </a:p>
            <a:p>
              <a:pPr marR="179705" algn="just">
                <a:lnSpc>
                  <a:spcPct val="150000"/>
                </a:lnSpc>
                <a:spcAft>
                  <a:spcPts val="600"/>
                </a:spcAft>
              </a:pPr>
              <a:r>
                <a:rPr lang="it-IT" sz="1400" i="0">
                  <a:effectLst/>
                  <a:latin typeface="Cambria Math" panose="02040503050406030204" pitchFamily="18" charset="0"/>
                  <a:ea typeface="Times New Roman" panose="02020603050405020304" pitchFamily="18" charset="0"/>
                  <a:cs typeface="Times New Roman" panose="02020603050405020304" pitchFamily="18" charset="0"/>
                </a:rPr>
                <a:t>𝐹_𝑐=0.85 𝑓_𝑑  0.8 𝑥 𝐿</a:t>
              </a:r>
              <a:endParaRPr lang="it-IT" sz="1400">
                <a:effectLst/>
                <a:latin typeface="Arial" panose="020B0604020202020204" pitchFamily="34" charset="0"/>
                <a:ea typeface="Times New Roman" panose="02020603050405020304" pitchFamily="18" charset="0"/>
                <a:cs typeface="Times New Roman" panose="02020603050405020304" pitchFamily="18" charset="0"/>
              </a:endParaRPr>
            </a:p>
            <a:p>
              <a:pPr marR="179705" algn="just">
                <a:lnSpc>
                  <a:spcPct val="150000"/>
                </a:lnSpc>
                <a:spcAft>
                  <a:spcPts val="600"/>
                </a:spcAft>
              </a:pPr>
              <a:endParaRPr lang="it-IT" sz="1400">
                <a:effectLst/>
                <a:latin typeface="Arial" panose="020B0604020202020204" pitchFamily="34" charset="0"/>
                <a:ea typeface="Times New Roman" panose="02020603050405020304" pitchFamily="18" charset="0"/>
                <a:cs typeface="Times New Roman" panose="02020603050405020304" pitchFamily="18" charset="0"/>
              </a:endParaRPr>
            </a:p>
          </xdr:txBody>
        </xdr:sp>
      </mc:Fallback>
    </mc:AlternateContent>
    <xdr:clientData/>
  </xdr:twoCellAnchor>
  <xdr:twoCellAnchor editAs="oneCell">
    <xdr:from>
      <xdr:col>1</xdr:col>
      <xdr:colOff>43738</xdr:colOff>
      <xdr:row>104</xdr:row>
      <xdr:rowOff>38099</xdr:rowOff>
    </xdr:from>
    <xdr:to>
      <xdr:col>2</xdr:col>
      <xdr:colOff>446828</xdr:colOff>
      <xdr:row>131</xdr:row>
      <xdr:rowOff>186966</xdr:rowOff>
    </xdr:to>
    <xdr:pic>
      <xdr:nvPicPr>
        <xdr:cNvPr id="10" name="Immagine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1615088" y="24385475"/>
          <a:ext cx="5292367" cy="1365115"/>
        </a:xfrm>
        <a:prstGeom prst="rect">
          <a:avLst/>
        </a:prstGeom>
      </xdr:spPr>
    </xdr:pic>
    <xdr:clientData/>
  </xdr:twoCellAnchor>
  <xdr:twoCellAnchor editAs="oneCell">
    <xdr:from>
      <xdr:col>1</xdr:col>
      <xdr:colOff>152874</xdr:colOff>
      <xdr:row>65</xdr:row>
      <xdr:rowOff>28577</xdr:rowOff>
    </xdr:from>
    <xdr:to>
      <xdr:col>2</xdr:col>
      <xdr:colOff>571503</xdr:colOff>
      <xdr:row>88</xdr:row>
      <xdr:rowOff>153069</xdr:rowOff>
    </xdr:to>
    <xdr:pic>
      <xdr:nvPicPr>
        <xdr:cNvPr id="11" name="Immagine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rot="16200000">
          <a:off x="-1104995" y="15488221"/>
          <a:ext cx="4505992" cy="1380654"/>
        </a:xfrm>
        <a:prstGeom prst="rect">
          <a:avLst/>
        </a:prstGeom>
      </xdr:spPr>
    </xdr:pic>
    <xdr:clientData/>
  </xdr:twoCellAnchor>
  <xdr:twoCellAnchor>
    <xdr:from>
      <xdr:col>2</xdr:col>
      <xdr:colOff>352425</xdr:colOff>
      <xdr:row>104</xdr:row>
      <xdr:rowOff>47624</xdr:rowOff>
    </xdr:from>
    <xdr:to>
      <xdr:col>7</xdr:col>
      <xdr:colOff>304801</xdr:colOff>
      <xdr:row>115</xdr:row>
      <xdr:rowOff>85725</xdr:rowOff>
    </xdr:to>
    <mc:AlternateContent xmlns:mc="http://schemas.openxmlformats.org/markup-compatibility/2006" xmlns:a14="http://schemas.microsoft.com/office/drawing/2010/main">
      <mc:Choice Requires="a14">
        <xdr:sp macro="" textlink="">
          <xdr:nvSpPr>
            <xdr:cNvPr id="12" name="Rettangolo 11"/>
            <xdr:cNvSpPr/>
          </xdr:nvSpPr>
          <xdr:spPr>
            <a:xfrm>
              <a:off x="1495425" y="22431374"/>
              <a:ext cx="4838701" cy="2133601"/>
            </a:xfrm>
            <a:prstGeom prst="rect">
              <a:avLst/>
            </a:prstGeom>
          </xdr:spPr>
          <xdr:txBody>
            <a:bodyPr wrap="square">
              <a:no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179705" indent="0" algn="just" defTabSz="914400" rtl="0" eaLnBrk="1" fontAlgn="auto" latinLnBrk="0" hangingPunct="1">
                <a:lnSpc>
                  <a:spcPct val="150000"/>
                </a:lnSpc>
                <a:spcBef>
                  <a:spcPts val="0"/>
                </a:spcBef>
                <a:spcAft>
                  <a:spcPts val="600"/>
                </a:spcAft>
                <a:buClrTx/>
                <a:buSzTx/>
                <a:buFontTx/>
                <a:buNone/>
                <a:tabLst/>
                <a:defRPr/>
              </a:pPr>
              <a14:m>
                <m:oMathPara xmlns:m="http://schemas.openxmlformats.org/officeDocument/2006/math">
                  <m:oMathParaPr>
                    <m:jc m:val="centerGroup"/>
                  </m:oMathParaPr>
                  <m:oMath xmlns:m="http://schemas.openxmlformats.org/officeDocument/2006/math">
                    <m:r>
                      <a:rPr lang="it-IT" sz="1100" i="1" kern="1200">
                        <a:solidFill>
                          <a:schemeClr val="tx1"/>
                        </a:solidFill>
                        <a:effectLst/>
                        <a:latin typeface="Cambria Math" panose="02040503050406030204" pitchFamily="18" charset="0"/>
                        <a:ea typeface="+mn-ea"/>
                        <a:cs typeface="+mn-cs"/>
                      </a:rPr>
                      <m:t>𝑁</m:t>
                    </m:r>
                    <m:r>
                      <a:rPr lang="it-IT" sz="1100" i="1" kern="1200">
                        <a:solidFill>
                          <a:schemeClr val="tx1"/>
                        </a:solidFill>
                        <a:effectLst/>
                        <a:latin typeface="Cambria Math" panose="02040503050406030204" pitchFamily="18" charset="0"/>
                        <a:ea typeface="+mn-ea"/>
                        <a:cs typeface="+mn-cs"/>
                      </a:rPr>
                      <m:t>=</m:t>
                    </m:r>
                    <m:r>
                      <a:rPr lang="it-IT" sz="1100" b="0" i="1" kern="1200">
                        <a:solidFill>
                          <a:schemeClr val="tx1"/>
                        </a:solidFill>
                        <a:effectLst/>
                        <a:latin typeface="Cambria Math" panose="02040503050406030204" pitchFamily="18" charset="0"/>
                        <a:ea typeface="+mn-ea"/>
                        <a:cs typeface="+mn-cs"/>
                      </a:rPr>
                      <m:t>𝑊</m:t>
                    </m:r>
                    <m:r>
                      <a:rPr lang="it-IT" sz="1100" b="0" i="1" kern="1200">
                        <a:solidFill>
                          <a:schemeClr val="tx1"/>
                        </a:solidFill>
                        <a:effectLst/>
                        <a:latin typeface="Cambria Math" panose="02040503050406030204" pitchFamily="18" charset="0"/>
                        <a:ea typeface="+mn-ea"/>
                        <a:cs typeface="+mn-cs"/>
                      </a:rPr>
                      <m:t> </m:t>
                    </m:r>
                    <m:d>
                      <m:dPr>
                        <m:ctrlPr>
                          <a:rPr lang="it-IT" sz="1100" b="0" i="1" kern="1200">
                            <a:solidFill>
                              <a:schemeClr val="tx1"/>
                            </a:solidFill>
                            <a:effectLst/>
                            <a:latin typeface="Cambria Math" panose="02040503050406030204" pitchFamily="18" charset="0"/>
                            <a:ea typeface="+mn-ea"/>
                            <a:cs typeface="+mn-cs"/>
                          </a:rPr>
                        </m:ctrlPr>
                      </m:dPr>
                      <m:e>
                        <m:r>
                          <a:rPr lang="it-IT" sz="1100" b="0" i="1" kern="1200">
                            <a:solidFill>
                              <a:schemeClr val="tx1"/>
                            </a:solidFill>
                            <a:effectLst/>
                            <a:latin typeface="Cambria Math" panose="02040503050406030204" pitchFamily="18" charset="0"/>
                            <a:ea typeface="+mn-ea"/>
                            <a:cs typeface="+mn-cs"/>
                          </a:rPr>
                          <m:t>𝑚𝑒𝑛𝑠𝑜𝑙𝑎</m:t>
                        </m:r>
                      </m:e>
                    </m:d>
                    <m:r>
                      <a:rPr lang="it-IT" sz="1100" b="0" i="1" kern="1200">
                        <a:solidFill>
                          <a:schemeClr val="tx1"/>
                        </a:solidFill>
                        <a:effectLst/>
                        <a:latin typeface="Cambria Math" panose="02040503050406030204" pitchFamily="18" charset="0"/>
                        <a:ea typeface="+mn-ea"/>
                        <a:cs typeface="+mn-cs"/>
                      </a:rPr>
                      <m:t>  </m:t>
                    </m:r>
                    <m:r>
                      <a:rPr lang="it-IT" sz="1100" b="0" i="1" kern="1200">
                        <a:solidFill>
                          <a:schemeClr val="tx1"/>
                        </a:solidFill>
                        <a:effectLst/>
                        <a:latin typeface="Cambria Math" panose="02040503050406030204" pitchFamily="18" charset="0"/>
                        <a:ea typeface="+mn-ea"/>
                        <a:cs typeface="+mn-cs"/>
                      </a:rPr>
                      <m:t>𝑜𝑝𝑝𝑢𝑟𝑒</m:t>
                    </m:r>
                    <m:f>
                      <m:fPr>
                        <m:ctrlPr>
                          <a:rPr lang="it-IT" sz="1100" b="0" i="1" kern="1200">
                            <a:solidFill>
                              <a:schemeClr val="tx1"/>
                            </a:solidFill>
                            <a:effectLst/>
                            <a:latin typeface="Cambria Math" panose="02040503050406030204" pitchFamily="18" charset="0"/>
                            <a:ea typeface="+mn-ea"/>
                            <a:cs typeface="+mn-cs"/>
                          </a:rPr>
                        </m:ctrlPr>
                      </m:fPr>
                      <m:num>
                        <m:r>
                          <a:rPr lang="it-IT" sz="1100" b="0" i="1" kern="1200">
                            <a:solidFill>
                              <a:schemeClr val="tx1"/>
                            </a:solidFill>
                            <a:effectLst/>
                            <a:latin typeface="Cambria Math" panose="02040503050406030204" pitchFamily="18" charset="0"/>
                            <a:ea typeface="+mn-ea"/>
                            <a:cs typeface="+mn-cs"/>
                          </a:rPr>
                          <m:t>𝑊</m:t>
                        </m:r>
                      </m:num>
                      <m:den>
                        <m:r>
                          <a:rPr lang="it-IT" sz="1100" b="0" i="1" kern="1200">
                            <a:solidFill>
                              <a:schemeClr val="tx1"/>
                            </a:solidFill>
                            <a:effectLst/>
                            <a:latin typeface="Cambria Math" panose="02040503050406030204" pitchFamily="18" charset="0"/>
                            <a:ea typeface="+mn-ea"/>
                            <a:cs typeface="+mn-cs"/>
                          </a:rPr>
                          <m:t>2</m:t>
                        </m:r>
                      </m:den>
                    </m:f>
                    <m:r>
                      <m:rPr>
                        <m:nor/>
                      </m:rPr>
                      <a:rPr lang="it-IT" sz="1100" kern="1200">
                        <a:solidFill>
                          <a:schemeClr val="tx1"/>
                        </a:solidFill>
                        <a:effectLst/>
                        <a:latin typeface="+mn-lt"/>
                        <a:ea typeface="+mn-ea"/>
                        <a:cs typeface="+mn-cs"/>
                      </a:rPr>
                      <m:t>(</m:t>
                    </m:r>
                    <m:r>
                      <m:rPr>
                        <m:nor/>
                      </m:rPr>
                      <a:rPr lang="it-IT" sz="1100" i="1" kern="1200">
                        <a:solidFill>
                          <a:schemeClr val="tx1"/>
                        </a:solidFill>
                        <a:effectLst/>
                        <a:latin typeface="+mn-lt"/>
                        <a:ea typeface="+mn-ea"/>
                        <a:cs typeface="+mn-cs"/>
                      </a:rPr>
                      <m:t> </m:t>
                    </m:r>
                    <m:r>
                      <m:rPr>
                        <m:nor/>
                      </m:rPr>
                      <a:rPr lang="it-IT" sz="1100" kern="1200">
                        <a:solidFill>
                          <a:schemeClr val="tx1"/>
                        </a:solidFill>
                        <a:effectLst/>
                        <a:latin typeface="+mn-lt"/>
                        <a:ea typeface="+mn-ea"/>
                        <a:cs typeface="+mn-cs"/>
                      </a:rPr>
                      <m:t>trave</m:t>
                    </m:r>
                    <m:r>
                      <m:rPr>
                        <m:nor/>
                      </m:rPr>
                      <a:rPr lang="it-IT" sz="1100" i="1" kern="1200">
                        <a:solidFill>
                          <a:schemeClr val="tx1"/>
                        </a:solidFill>
                        <a:effectLst/>
                        <a:latin typeface="+mn-lt"/>
                        <a:ea typeface="+mn-ea"/>
                        <a:cs typeface="+mn-cs"/>
                      </a:rPr>
                      <m:t> </m:t>
                    </m:r>
                    <m:r>
                      <m:rPr>
                        <m:nor/>
                      </m:rPr>
                      <a:rPr lang="it-IT" sz="1100" kern="1200">
                        <a:solidFill>
                          <a:schemeClr val="tx1"/>
                        </a:solidFill>
                        <a:effectLst/>
                        <a:latin typeface="+mn-lt"/>
                        <a:ea typeface="+mn-ea"/>
                        <a:cs typeface="+mn-cs"/>
                      </a:rPr>
                      <m:t>appoggiata</m:t>
                    </m:r>
                    <m:r>
                      <m:rPr>
                        <m:nor/>
                      </m:rPr>
                      <a:rPr lang="it-IT" sz="1100" kern="1200">
                        <a:solidFill>
                          <a:schemeClr val="tx1"/>
                        </a:solidFill>
                        <a:effectLst/>
                        <a:latin typeface="+mn-lt"/>
                        <a:ea typeface="+mn-ea"/>
                        <a:cs typeface="+mn-cs"/>
                      </a:rPr>
                      <m:t>)</m:t>
                    </m:r>
                  </m:oMath>
                </m:oMathPara>
              </a14:m>
              <a:endParaRPr lang="it-IT" sz="1100" i="1">
                <a:latin typeface="Cambria Math" panose="02040503050406030204" pitchFamily="18" charset="0"/>
                <a:ea typeface="Times New Roman" panose="02020603050405020304" pitchFamily="18" charset="0"/>
                <a:cs typeface="Times New Roman" panose="02020603050405020304" pitchFamily="18" charset="0"/>
              </a:endParaRPr>
            </a:p>
            <a:p>
              <a:pPr marR="179705" algn="just">
                <a:lnSpc>
                  <a:spcPct val="150000"/>
                </a:lnSpc>
                <a:spcAft>
                  <a:spcPts val="600"/>
                </a:spcAft>
              </a:pPr>
              <a14:m>
                <m:oMathPara xmlns:m="http://schemas.openxmlformats.org/officeDocument/2006/math">
                  <m:oMathParaPr>
                    <m:jc m:val="centerGroup"/>
                  </m:oMathParaPr>
                  <m:oMath xmlns:m="http://schemas.openxmlformats.org/officeDocument/2006/math">
                    <m:r>
                      <a:rPr lang="it-IT" sz="1400" i="1">
                        <a:latin typeface="Cambria Math" panose="02040503050406030204" pitchFamily="18" charset="0"/>
                        <a:ea typeface="Times New Roman" panose="02020603050405020304" pitchFamily="18" charset="0"/>
                        <a:cs typeface="Times New Roman" panose="02020603050405020304" pitchFamily="18" charset="0"/>
                      </a:rPr>
                      <m:t>𝑁</m:t>
                    </m:r>
                    <m:r>
                      <a:rPr lang="it-IT" sz="1400" i="1">
                        <a:latin typeface="Cambria Math" panose="02040503050406030204" pitchFamily="18" charset="0"/>
                        <a:ea typeface="Times New Roman" panose="02020603050405020304" pitchFamily="18" charset="0"/>
                        <a:cs typeface="Times New Roman" panose="02020603050405020304" pitchFamily="18" charset="0"/>
                      </a:rPr>
                      <m:t>=</m:t>
                    </m:r>
                    <m:sSub>
                      <m:sSubPr>
                        <m:ctrlPr>
                          <a:rPr lang="it-IT" sz="1400" i="1">
                            <a:effectLst/>
                            <a:latin typeface="Cambria Math" panose="02040503050406030204" pitchFamily="18" charset="0"/>
                            <a:ea typeface="Times New Roman" panose="02020603050405020304" pitchFamily="18" charset="0"/>
                            <a:cs typeface="Times New Roman" panose="02020603050405020304" pitchFamily="18" charset="0"/>
                          </a:rPr>
                        </m:ctrlPr>
                      </m:sSubPr>
                      <m:e>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𝐹</m:t>
                        </m:r>
                      </m:e>
                      <m:sub>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𝑐</m:t>
                        </m:r>
                      </m:sub>
                    </m:sSub>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m:t>
                    </m:r>
                    <m:sSub>
                      <m:sSubPr>
                        <m:ctrlPr>
                          <a:rPr lang="it-IT" sz="1400" i="1">
                            <a:effectLst/>
                            <a:latin typeface="Cambria Math" panose="02040503050406030204" pitchFamily="18" charset="0"/>
                            <a:ea typeface="Times New Roman" panose="02020603050405020304" pitchFamily="18" charset="0"/>
                            <a:cs typeface="Times New Roman" panose="02020603050405020304" pitchFamily="18" charset="0"/>
                          </a:rPr>
                        </m:ctrlPr>
                      </m:sSubPr>
                      <m:e>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𝐹</m:t>
                        </m:r>
                      </m:e>
                      <m:sub>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𝑡</m:t>
                        </m:r>
                      </m:sub>
                    </m:sSub>
                  </m:oMath>
                </m:oMathPara>
              </a14:m>
              <a:endParaRPr lang="it-IT" sz="1400">
                <a:effectLst/>
                <a:latin typeface="Arial" panose="020B0604020202020204" pitchFamily="34" charset="0"/>
                <a:ea typeface="Times New Roman" panose="02020603050405020304" pitchFamily="18" charset="0"/>
                <a:cs typeface="Times New Roman" panose="02020603050405020304" pitchFamily="18" charset="0"/>
              </a:endParaRPr>
            </a:p>
            <a:p>
              <a:pPr marR="179705" algn="just">
                <a:lnSpc>
                  <a:spcPct val="150000"/>
                </a:lnSpc>
                <a:spcAft>
                  <a:spcPts val="600"/>
                </a:spcAft>
              </a:pPr>
              <a14:m>
                <m:oMathPara xmlns:m="http://schemas.openxmlformats.org/officeDocument/2006/math">
                  <m:oMathParaPr>
                    <m:jc m:val="centerGroup"/>
                  </m:oMathParaPr>
                  <m:oMath xmlns:m="http://schemas.openxmlformats.org/officeDocument/2006/math">
                    <m:sSub>
                      <m:sSubPr>
                        <m:ctrlPr>
                          <a:rPr lang="it-IT" sz="1400" i="1">
                            <a:effectLst/>
                            <a:latin typeface="Cambria Math" panose="02040503050406030204" pitchFamily="18" charset="0"/>
                            <a:ea typeface="Times New Roman" panose="02020603050405020304" pitchFamily="18" charset="0"/>
                            <a:cs typeface="Times New Roman" panose="02020603050405020304" pitchFamily="18" charset="0"/>
                          </a:rPr>
                        </m:ctrlPr>
                      </m:sSubPr>
                      <m:e>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𝐹</m:t>
                        </m:r>
                      </m:e>
                      <m:sub>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𝑐</m:t>
                        </m:r>
                      </m:sub>
                    </m:sSub>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=0.85 </m:t>
                    </m:r>
                    <m:sSub>
                      <m:sSubPr>
                        <m:ctrlPr>
                          <a:rPr lang="it-IT" sz="1400" i="1">
                            <a:effectLst/>
                            <a:latin typeface="Cambria Math" panose="02040503050406030204" pitchFamily="18" charset="0"/>
                            <a:ea typeface="Times New Roman" panose="02020603050405020304" pitchFamily="18" charset="0"/>
                            <a:cs typeface="Times New Roman" panose="02020603050405020304" pitchFamily="18" charset="0"/>
                          </a:rPr>
                        </m:ctrlPr>
                      </m:sSubPr>
                      <m:e>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𝑓</m:t>
                        </m:r>
                      </m:e>
                      <m:sub>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𝑑</m:t>
                        </m:r>
                      </m:sub>
                    </m:sSub>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 0.8 </m:t>
                    </m:r>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𝑥</m:t>
                    </m:r>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 </m:t>
                    </m:r>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𝐿</m:t>
                    </m:r>
                  </m:oMath>
                </m:oMathPara>
              </a14:m>
              <a:endParaRPr lang="it-IT" sz="1400">
                <a:effectLst/>
                <a:latin typeface="Arial" panose="020B0604020202020204" pitchFamily="34" charset="0"/>
                <a:ea typeface="Times New Roman" panose="02020603050405020304" pitchFamily="18" charset="0"/>
                <a:cs typeface="Times New Roman" panose="02020603050405020304" pitchFamily="18" charset="0"/>
              </a:endParaRPr>
            </a:p>
            <a:p>
              <a:pPr marR="179705" algn="just">
                <a:lnSpc>
                  <a:spcPct val="150000"/>
                </a:lnSpc>
                <a:spcAft>
                  <a:spcPts val="600"/>
                </a:spcAft>
              </a:pPr>
              <a14:m>
                <m:oMathPara xmlns:m="http://schemas.openxmlformats.org/officeDocument/2006/math">
                  <m:oMathParaPr>
                    <m:jc m:val="centerGroup"/>
                  </m:oMathParaPr>
                  <m:oMath xmlns:m="http://schemas.openxmlformats.org/officeDocument/2006/math">
                    <m:sSub>
                      <m:sSubPr>
                        <m:ctrlPr>
                          <a:rPr lang="it-IT" sz="1400" i="1">
                            <a:effectLst/>
                            <a:latin typeface="Cambria Math" panose="02040503050406030204" pitchFamily="18" charset="0"/>
                            <a:ea typeface="Times New Roman" panose="02020603050405020304" pitchFamily="18" charset="0"/>
                            <a:cs typeface="Times New Roman" panose="02020603050405020304" pitchFamily="18" charset="0"/>
                          </a:rPr>
                        </m:ctrlPr>
                      </m:sSubPr>
                      <m:e>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𝐹</m:t>
                        </m:r>
                      </m:e>
                      <m:sub>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𝑡</m:t>
                        </m:r>
                      </m:sub>
                    </m:sSub>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m:t>
                    </m:r>
                    <m:f>
                      <m:fPr>
                        <m:ctrlPr>
                          <a:rPr lang="it-IT" sz="1400" i="1">
                            <a:effectLst/>
                            <a:latin typeface="Cambria Math" panose="02040503050406030204" pitchFamily="18" charset="0"/>
                            <a:ea typeface="Times New Roman" panose="02020603050405020304" pitchFamily="18" charset="0"/>
                            <a:cs typeface="Times New Roman" panose="02020603050405020304" pitchFamily="18" charset="0"/>
                          </a:rPr>
                        </m:ctrlPr>
                      </m:fPr>
                      <m:num>
                        <m:sSub>
                          <m:sSubPr>
                            <m:ctrlPr>
                              <a:rPr lang="it-IT" sz="1400" i="1">
                                <a:effectLst/>
                                <a:latin typeface="Cambria Math" panose="02040503050406030204" pitchFamily="18" charset="0"/>
                                <a:ea typeface="Times New Roman" panose="02020603050405020304" pitchFamily="18" charset="0"/>
                                <a:cs typeface="Times New Roman" panose="02020603050405020304" pitchFamily="18" charset="0"/>
                              </a:rPr>
                            </m:ctrlPr>
                          </m:sSubPr>
                          <m:e>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𝐴</m:t>
                            </m:r>
                          </m:e>
                          <m:sub>
                            <m:r>
                              <a:rPr lang="it-IT" sz="1400" b="0" i="1">
                                <a:effectLst/>
                                <a:latin typeface="Cambria Math" panose="02040503050406030204" pitchFamily="18" charset="0"/>
                                <a:ea typeface="Times New Roman" panose="02020603050405020304" pitchFamily="18" charset="0"/>
                                <a:cs typeface="Times New Roman" panose="02020603050405020304" pitchFamily="18" charset="0"/>
                              </a:rPr>
                              <m:t>𝑚</m:t>
                            </m:r>
                          </m:sub>
                        </m:sSub>
                        <m:r>
                          <a:rPr lang="it-IT" sz="1400" b="0" i="1">
                            <a:effectLst/>
                            <a:latin typeface="Cambria Math" panose="02040503050406030204" pitchFamily="18" charset="0"/>
                            <a:ea typeface="Times New Roman" panose="02020603050405020304" pitchFamily="18" charset="0"/>
                            <a:cs typeface="Times New Roman" panose="02020603050405020304" pitchFamily="18" charset="0"/>
                          </a:rPr>
                          <m:t> </m:t>
                        </m:r>
                        <m:r>
                          <a:rPr lang="it-IT" sz="1400" i="1" kern="1200">
                            <a:solidFill>
                              <a:schemeClr val="tx1"/>
                            </a:solidFill>
                            <a:effectLst/>
                            <a:latin typeface="Cambria Math" panose="02040503050406030204" pitchFamily="18" charset="0"/>
                            <a:ea typeface="Cambria Math" panose="02040503050406030204" pitchFamily="18" charset="0"/>
                            <a:cs typeface="+mn-cs"/>
                          </a:rPr>
                          <m:t>𝐿</m:t>
                        </m:r>
                        <m:sSub>
                          <m:sSubPr>
                            <m:ctrlPr>
                              <a:rPr lang="it-IT" sz="1400" i="1" kern="1200">
                                <a:solidFill>
                                  <a:schemeClr val="tx1"/>
                                </a:solidFill>
                                <a:effectLst/>
                                <a:latin typeface="Cambria Math" panose="02040503050406030204" pitchFamily="18" charset="0"/>
                                <a:ea typeface="Cambria Math" panose="02040503050406030204" pitchFamily="18" charset="0"/>
                                <a:cs typeface="+mn-cs"/>
                              </a:rPr>
                            </m:ctrlPr>
                          </m:sSubPr>
                          <m:e>
                            <m:r>
                              <a:rPr lang="it-IT" sz="1400" i="1" kern="1200">
                                <a:solidFill>
                                  <a:schemeClr val="tx1"/>
                                </a:solidFill>
                                <a:effectLst/>
                                <a:latin typeface="Cambria Math" panose="02040503050406030204" pitchFamily="18" charset="0"/>
                                <a:ea typeface="Cambria Math" panose="02040503050406030204" pitchFamily="18" charset="0"/>
                                <a:cs typeface="+mn-cs"/>
                              </a:rPr>
                              <m:t> </m:t>
                            </m:r>
                            <m:r>
                              <a:rPr lang="it-IT" sz="1400" i="1" kern="1200">
                                <a:solidFill>
                                  <a:schemeClr val="tx1"/>
                                </a:solidFill>
                                <a:effectLst/>
                                <a:latin typeface="Cambria Math" panose="02040503050406030204" pitchFamily="18" charset="0"/>
                                <a:ea typeface="Cambria Math" panose="02040503050406030204" pitchFamily="18" charset="0"/>
                                <a:cs typeface="+mn-cs"/>
                              </a:rPr>
                              <m:t>𝑓</m:t>
                            </m:r>
                          </m:e>
                          <m:sub>
                            <m:r>
                              <a:rPr lang="it-IT" sz="1400" b="0" i="1" kern="1200">
                                <a:solidFill>
                                  <a:schemeClr val="tx1"/>
                                </a:solidFill>
                                <a:effectLst/>
                                <a:latin typeface="Cambria Math" panose="02040503050406030204" pitchFamily="18" charset="0"/>
                                <a:ea typeface="Cambria Math" panose="02040503050406030204" pitchFamily="18" charset="0"/>
                                <a:cs typeface="+mn-cs"/>
                              </a:rPr>
                              <m:t>𝑑</m:t>
                            </m:r>
                            <m:r>
                              <a:rPr lang="it-IT" sz="1400" b="0" i="1" kern="1200">
                                <a:solidFill>
                                  <a:schemeClr val="tx1"/>
                                </a:solidFill>
                                <a:effectLst/>
                                <a:latin typeface="Cambria Math" panose="02040503050406030204" pitchFamily="18" charset="0"/>
                                <a:ea typeface="Cambria Math" panose="02040503050406030204" pitchFamily="18" charset="0"/>
                                <a:cs typeface="+mn-cs"/>
                              </a:rPr>
                              <m:t>,</m:t>
                            </m:r>
                            <m:r>
                              <a:rPr lang="it-IT" sz="1400" b="0" i="1" kern="1200">
                                <a:solidFill>
                                  <a:schemeClr val="tx1"/>
                                </a:solidFill>
                                <a:effectLst/>
                                <a:latin typeface="Cambria Math" panose="02040503050406030204" pitchFamily="18" charset="0"/>
                                <a:ea typeface="Cambria Math" panose="02040503050406030204" pitchFamily="18" charset="0"/>
                                <a:cs typeface="+mn-cs"/>
                              </a:rPr>
                              <m:t>𝑟𝑒𝑡𝑒</m:t>
                            </m:r>
                          </m:sub>
                        </m:sSub>
                      </m:num>
                      <m:den>
                        <m:r>
                          <a:rPr lang="it-IT" sz="1400" b="0" i="1">
                            <a:effectLst/>
                            <a:latin typeface="Cambria Math" panose="02040503050406030204" pitchFamily="18" charset="0"/>
                            <a:ea typeface="Times New Roman" panose="02020603050405020304" pitchFamily="18" charset="0"/>
                            <a:cs typeface="Times New Roman" panose="02020603050405020304" pitchFamily="18" charset="0"/>
                          </a:rPr>
                          <m:t>𝑠</m:t>
                        </m:r>
                      </m:den>
                    </m:f>
                    <m:r>
                      <a:rPr lang="it-IT" sz="1400" i="1">
                        <a:effectLst/>
                        <a:latin typeface="Cambria Math" panose="02040503050406030204" pitchFamily="18" charset="0"/>
                        <a:ea typeface="Times New Roman" panose="02020603050405020304" pitchFamily="18" charset="0"/>
                        <a:cs typeface="Times New Roman" panose="02020603050405020304" pitchFamily="18" charset="0"/>
                      </a:rPr>
                      <m:t> </m:t>
                    </m:r>
                  </m:oMath>
                </m:oMathPara>
              </a14:m>
              <a:endParaRPr lang="it-IT" sz="1400">
                <a:effectLst/>
                <a:latin typeface="Arial" panose="020B0604020202020204" pitchFamily="34" charset="0"/>
                <a:ea typeface="Times New Roman" panose="02020603050405020304" pitchFamily="18" charset="0"/>
                <a:cs typeface="Times New Roman" panose="02020603050405020304" pitchFamily="18" charset="0"/>
              </a:endParaRPr>
            </a:p>
            <a:p>
              <a:pPr marR="179705" algn="just">
                <a:lnSpc>
                  <a:spcPct val="150000"/>
                </a:lnSpc>
                <a:spcAft>
                  <a:spcPts val="600"/>
                </a:spcAft>
              </a:pPr>
              <a:endParaRPr lang="it-IT" sz="1400">
                <a:effectLst/>
                <a:latin typeface="Arial" panose="020B0604020202020204" pitchFamily="34" charset="0"/>
                <a:ea typeface="Times New Roman" panose="02020603050405020304" pitchFamily="18" charset="0"/>
                <a:cs typeface="Times New Roman" panose="02020603050405020304" pitchFamily="18" charset="0"/>
              </a:endParaRPr>
            </a:p>
          </xdr:txBody>
        </xdr:sp>
      </mc:Choice>
      <mc:Fallback xmlns="">
        <xdr:sp macro="" textlink="">
          <xdr:nvSpPr>
            <xdr:cNvPr id="12" name="Rettangolo 11"/>
            <xdr:cNvSpPr/>
          </xdr:nvSpPr>
          <xdr:spPr>
            <a:xfrm>
              <a:off x="1495425" y="22431374"/>
              <a:ext cx="4838701" cy="2133601"/>
            </a:xfrm>
            <a:prstGeom prst="rect">
              <a:avLst/>
            </a:prstGeom>
          </xdr:spPr>
          <xdr:txBody>
            <a:bodyPr wrap="square">
              <a:no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179705" indent="0" algn="just" defTabSz="914400" rtl="0" eaLnBrk="1" fontAlgn="auto" latinLnBrk="0" hangingPunct="1">
                <a:lnSpc>
                  <a:spcPct val="150000"/>
                </a:lnSpc>
                <a:spcBef>
                  <a:spcPts val="0"/>
                </a:spcBef>
                <a:spcAft>
                  <a:spcPts val="600"/>
                </a:spcAft>
                <a:buClrTx/>
                <a:buSzTx/>
                <a:buFontTx/>
                <a:buNone/>
                <a:tabLst/>
                <a:defRPr/>
              </a:pPr>
              <a:r>
                <a:rPr lang="it-IT" sz="1100" i="0" kern="1200">
                  <a:solidFill>
                    <a:schemeClr val="tx1"/>
                  </a:solidFill>
                  <a:effectLst/>
                  <a:latin typeface="Cambria Math" panose="02040503050406030204" pitchFamily="18" charset="0"/>
                  <a:ea typeface="+mn-ea"/>
                  <a:cs typeface="+mn-cs"/>
                </a:rPr>
                <a:t>𝑁=</a:t>
              </a:r>
              <a:r>
                <a:rPr lang="it-IT" sz="1100" b="0" i="0" kern="1200">
                  <a:solidFill>
                    <a:schemeClr val="tx1"/>
                  </a:solidFill>
                  <a:effectLst/>
                  <a:latin typeface="Cambria Math" panose="02040503050406030204" pitchFamily="18" charset="0"/>
                  <a:ea typeface="+mn-ea"/>
                  <a:cs typeface="+mn-cs"/>
                </a:rPr>
                <a:t>𝑊 (𝑚𝑒𝑛𝑠𝑜𝑙𝑎)   𝑜𝑝𝑝𝑢𝑟𝑒 𝑊/2</a:t>
              </a:r>
              <a:r>
                <a:rPr lang="it-IT" sz="1100" b="0" i="0" kern="1200">
                  <a:solidFill>
                    <a:schemeClr val="tx1"/>
                  </a:solidFill>
                  <a:effectLst/>
                  <a:latin typeface="+mn-lt"/>
                  <a:ea typeface="+mn-ea"/>
                  <a:cs typeface="+mn-cs"/>
                </a:rPr>
                <a:t> </a:t>
              </a:r>
              <a:r>
                <a:rPr lang="it-IT" sz="1100" b="0" i="0" kern="1200">
                  <a:solidFill>
                    <a:schemeClr val="tx1"/>
                  </a:solidFill>
                  <a:effectLst/>
                  <a:latin typeface="Cambria Math" panose="02040503050406030204" pitchFamily="18" charset="0"/>
                  <a:ea typeface="+mn-ea"/>
                  <a:cs typeface="+mn-cs"/>
                </a:rPr>
                <a:t>"</a:t>
              </a:r>
              <a:r>
                <a:rPr lang="it-IT" sz="1100" i="0" kern="1200">
                  <a:solidFill>
                    <a:schemeClr val="tx1"/>
                  </a:solidFill>
                  <a:effectLst/>
                  <a:latin typeface="Cambria Math" panose="02040503050406030204" pitchFamily="18" charset="0"/>
                  <a:ea typeface="+mn-ea"/>
                  <a:cs typeface="+mn-cs"/>
                </a:rPr>
                <a:t>( trave appoggiata)</a:t>
              </a:r>
              <a:r>
                <a:rPr lang="it-IT" sz="1100" i="0" kern="1200">
                  <a:solidFill>
                    <a:schemeClr val="tx1"/>
                  </a:solidFill>
                  <a:effectLst/>
                  <a:latin typeface="+mn-lt"/>
                  <a:ea typeface="+mn-ea"/>
                  <a:cs typeface="+mn-cs"/>
                </a:rPr>
                <a:t>"</a:t>
              </a:r>
              <a:endParaRPr lang="it-IT" sz="1100" i="1">
                <a:latin typeface="Cambria Math" panose="02040503050406030204" pitchFamily="18" charset="0"/>
                <a:ea typeface="Times New Roman" panose="02020603050405020304" pitchFamily="18" charset="0"/>
                <a:cs typeface="Times New Roman" panose="02020603050405020304" pitchFamily="18" charset="0"/>
              </a:endParaRPr>
            </a:p>
            <a:p>
              <a:pPr marR="179705" algn="just">
                <a:lnSpc>
                  <a:spcPct val="150000"/>
                </a:lnSpc>
                <a:spcAft>
                  <a:spcPts val="600"/>
                </a:spcAft>
              </a:pPr>
              <a:r>
                <a:rPr lang="it-IT" sz="1400" i="0">
                  <a:latin typeface="Cambria Math" panose="02040503050406030204" pitchFamily="18" charset="0"/>
                  <a:ea typeface="Times New Roman" panose="02020603050405020304" pitchFamily="18" charset="0"/>
                  <a:cs typeface="Times New Roman" panose="02020603050405020304" pitchFamily="18" charset="0"/>
                </a:rPr>
                <a:t>𝑁=</a:t>
              </a:r>
              <a:r>
                <a:rPr lang="it-IT" sz="1400" i="0">
                  <a:effectLst/>
                  <a:latin typeface="Cambria Math" panose="02040503050406030204" pitchFamily="18" charset="0"/>
                  <a:ea typeface="Times New Roman" panose="02020603050405020304" pitchFamily="18" charset="0"/>
                  <a:cs typeface="Times New Roman" panose="02020603050405020304" pitchFamily="18" charset="0"/>
                </a:rPr>
                <a:t>𝐹_𝑐−𝐹_𝑡</a:t>
              </a:r>
              <a:endParaRPr lang="it-IT" sz="1400">
                <a:effectLst/>
                <a:latin typeface="Arial" panose="020B0604020202020204" pitchFamily="34" charset="0"/>
                <a:ea typeface="Times New Roman" panose="02020603050405020304" pitchFamily="18" charset="0"/>
                <a:cs typeface="Times New Roman" panose="02020603050405020304" pitchFamily="18" charset="0"/>
              </a:endParaRPr>
            </a:p>
            <a:p>
              <a:pPr marR="179705" algn="just">
                <a:lnSpc>
                  <a:spcPct val="150000"/>
                </a:lnSpc>
                <a:spcAft>
                  <a:spcPts val="600"/>
                </a:spcAft>
              </a:pPr>
              <a:r>
                <a:rPr lang="it-IT" sz="1400" i="0">
                  <a:effectLst/>
                  <a:latin typeface="Cambria Math" panose="02040503050406030204" pitchFamily="18" charset="0"/>
                  <a:ea typeface="Times New Roman" panose="02020603050405020304" pitchFamily="18" charset="0"/>
                  <a:cs typeface="Times New Roman" panose="02020603050405020304" pitchFamily="18" charset="0"/>
                </a:rPr>
                <a:t>𝐹_𝑐=0.85 𝑓_𝑑  0.8 𝑥 𝐿</a:t>
              </a:r>
              <a:endParaRPr lang="it-IT" sz="1400">
                <a:effectLst/>
                <a:latin typeface="Arial" panose="020B0604020202020204" pitchFamily="34" charset="0"/>
                <a:ea typeface="Times New Roman" panose="02020603050405020304" pitchFamily="18" charset="0"/>
                <a:cs typeface="Times New Roman" panose="02020603050405020304" pitchFamily="18" charset="0"/>
              </a:endParaRPr>
            </a:p>
            <a:p>
              <a:pPr marR="179705" algn="just">
                <a:lnSpc>
                  <a:spcPct val="150000"/>
                </a:lnSpc>
                <a:spcAft>
                  <a:spcPts val="600"/>
                </a:spcAft>
              </a:pPr>
              <a:r>
                <a:rPr lang="it-IT" sz="1400" i="0">
                  <a:effectLst/>
                  <a:latin typeface="Cambria Math" panose="02040503050406030204" pitchFamily="18" charset="0"/>
                  <a:ea typeface="Times New Roman" panose="02020603050405020304" pitchFamily="18" charset="0"/>
                  <a:cs typeface="Times New Roman" panose="02020603050405020304" pitchFamily="18" charset="0"/>
                </a:rPr>
                <a:t>𝐹_𝑡=</a:t>
              </a:r>
              <a:r>
                <a:rPr lang="it-IT" sz="1400" i="0">
                  <a:effectLst/>
                  <a:latin typeface="Cambria Math" panose="02040503050406030204" pitchFamily="18" charset="0"/>
                  <a:cs typeface="Times New Roman" panose="02020603050405020304" pitchFamily="18" charset="0"/>
                </a:rPr>
                <a:t>(</a:t>
              </a:r>
              <a:r>
                <a:rPr lang="it-IT" sz="1400" i="0">
                  <a:effectLst/>
                  <a:latin typeface="Cambria Math" panose="02040503050406030204" pitchFamily="18" charset="0"/>
                  <a:ea typeface="Times New Roman" panose="02020603050405020304" pitchFamily="18" charset="0"/>
                  <a:cs typeface="Times New Roman" panose="02020603050405020304" pitchFamily="18" charset="0"/>
                </a:rPr>
                <a:t>𝐴_</a:t>
              </a:r>
              <a:r>
                <a:rPr lang="it-IT" sz="1400" b="0" i="0">
                  <a:effectLst/>
                  <a:latin typeface="Cambria Math" panose="02040503050406030204" pitchFamily="18" charset="0"/>
                  <a:ea typeface="Times New Roman" panose="02020603050405020304" pitchFamily="18" charset="0"/>
                  <a:cs typeface="Times New Roman" panose="02020603050405020304" pitchFamily="18" charset="0"/>
                </a:rPr>
                <a:t>𝑚  </a:t>
              </a:r>
              <a:r>
                <a:rPr lang="it-IT" sz="1400" i="0" kern="1200">
                  <a:solidFill>
                    <a:schemeClr val="tx1"/>
                  </a:solidFill>
                  <a:effectLst/>
                  <a:latin typeface="Cambria Math" panose="02040503050406030204" pitchFamily="18" charset="0"/>
                  <a:ea typeface="Cambria Math" panose="02040503050406030204" pitchFamily="18" charset="0"/>
                  <a:cs typeface="+mn-cs"/>
                </a:rPr>
                <a:t>𝐿〖 𝑓〗_(</a:t>
              </a:r>
              <a:r>
                <a:rPr lang="it-IT" sz="1400" b="0" i="0" kern="1200">
                  <a:solidFill>
                    <a:schemeClr val="tx1"/>
                  </a:solidFill>
                  <a:effectLst/>
                  <a:latin typeface="Cambria Math" panose="02040503050406030204" pitchFamily="18" charset="0"/>
                  <a:ea typeface="Cambria Math" panose="02040503050406030204" pitchFamily="18" charset="0"/>
                  <a:cs typeface="+mn-cs"/>
                </a:rPr>
                <a:t>𝑑,𝑟𝑒𝑡𝑒))/</a:t>
              </a:r>
              <a:r>
                <a:rPr lang="it-IT" sz="1400" b="0" i="0">
                  <a:effectLst/>
                  <a:latin typeface="Cambria Math" panose="02040503050406030204" pitchFamily="18" charset="0"/>
                  <a:ea typeface="Times New Roman" panose="02020603050405020304" pitchFamily="18" charset="0"/>
                  <a:cs typeface="Times New Roman" panose="02020603050405020304" pitchFamily="18" charset="0"/>
                </a:rPr>
                <a:t>𝑠 </a:t>
              </a:r>
              <a:r>
                <a:rPr lang="it-IT" sz="1400" i="0">
                  <a:effectLst/>
                  <a:latin typeface="Cambria Math" panose="02040503050406030204" pitchFamily="18" charset="0"/>
                  <a:ea typeface="Times New Roman" panose="02020603050405020304" pitchFamily="18" charset="0"/>
                  <a:cs typeface="Times New Roman" panose="02020603050405020304" pitchFamily="18" charset="0"/>
                </a:rPr>
                <a:t> </a:t>
              </a:r>
              <a:endParaRPr lang="it-IT" sz="1400">
                <a:effectLst/>
                <a:latin typeface="Arial" panose="020B0604020202020204" pitchFamily="34" charset="0"/>
                <a:ea typeface="Times New Roman" panose="02020603050405020304" pitchFamily="18" charset="0"/>
                <a:cs typeface="Times New Roman" panose="02020603050405020304" pitchFamily="18" charset="0"/>
              </a:endParaRPr>
            </a:p>
            <a:p>
              <a:pPr marR="179705" algn="just">
                <a:lnSpc>
                  <a:spcPct val="150000"/>
                </a:lnSpc>
                <a:spcAft>
                  <a:spcPts val="600"/>
                </a:spcAft>
              </a:pPr>
              <a:endParaRPr lang="it-IT" sz="1400">
                <a:effectLst/>
                <a:latin typeface="Arial" panose="020B0604020202020204" pitchFamily="34" charset="0"/>
                <a:ea typeface="Times New Roman" panose="02020603050405020304" pitchFamily="18" charset="0"/>
                <a:cs typeface="Times New Roman" panose="02020603050405020304" pitchFamily="18" charset="0"/>
              </a:endParaRPr>
            </a:p>
          </xdr:txBody>
        </xdr:sp>
      </mc:Fallback>
    </mc:AlternateContent>
    <xdr:clientData/>
  </xdr:twoCellAnchor>
  <xdr:twoCellAnchor>
    <xdr:from>
      <xdr:col>3</xdr:col>
      <xdr:colOff>666750</xdr:colOff>
      <xdr:row>78</xdr:row>
      <xdr:rowOff>47625</xdr:rowOff>
    </xdr:from>
    <xdr:to>
      <xdr:col>5</xdr:col>
      <xdr:colOff>819150</xdr:colOff>
      <xdr:row>80</xdr:row>
      <xdr:rowOff>153874</xdr:rowOff>
    </xdr:to>
    <mc:AlternateContent xmlns:mc="http://schemas.openxmlformats.org/markup-compatibility/2006" xmlns:a14="http://schemas.microsoft.com/office/drawing/2010/main">
      <mc:Choice Requires="a14">
        <xdr:sp macro="" textlink="">
          <xdr:nvSpPr>
            <xdr:cNvPr id="13" name="Rettangolo 12"/>
            <xdr:cNvSpPr/>
          </xdr:nvSpPr>
          <xdr:spPr>
            <a:xfrm>
              <a:off x="2647950" y="16421100"/>
              <a:ext cx="2209800" cy="487249"/>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it-IT" sz="1400" i="1">
                            <a:latin typeface="Cambria Math" panose="02040503050406030204" pitchFamily="18" charset="0"/>
                          </a:rPr>
                        </m:ctrlPr>
                      </m:sSubPr>
                      <m:e>
                        <m:r>
                          <a:rPr lang="it-IT" sz="1400" i="1">
                            <a:latin typeface="Cambria Math" panose="02040503050406030204" pitchFamily="18" charset="0"/>
                          </a:rPr>
                          <m:t>𝐹</m:t>
                        </m:r>
                      </m:e>
                      <m:sub>
                        <m:r>
                          <a:rPr lang="it-IT" sz="1400" i="1">
                            <a:latin typeface="Cambria Math" panose="02040503050406030204" pitchFamily="18" charset="0"/>
                          </a:rPr>
                          <m:t>𝑐</m:t>
                        </m:r>
                      </m:sub>
                    </m:sSub>
                    <m:r>
                      <a:rPr lang="it-IT" sz="1400" i="0">
                        <a:latin typeface="Cambria Math" panose="02040503050406030204" pitchFamily="18" charset="0"/>
                      </a:rPr>
                      <m:t>  </m:t>
                    </m:r>
                    <m:d>
                      <m:dPr>
                        <m:begChr m:val="["/>
                        <m:endChr m:val="]"/>
                        <m:ctrlPr>
                          <a:rPr lang="it-IT" sz="1400" i="1">
                            <a:latin typeface="Cambria Math" panose="02040503050406030204" pitchFamily="18" charset="0"/>
                          </a:rPr>
                        </m:ctrlPr>
                      </m:dPr>
                      <m:e>
                        <m:f>
                          <m:fPr>
                            <m:ctrlPr>
                              <a:rPr lang="it-IT" sz="1400" i="1">
                                <a:latin typeface="Cambria Math" panose="02040503050406030204" pitchFamily="18" charset="0"/>
                              </a:rPr>
                            </m:ctrlPr>
                          </m:fPr>
                          <m:num>
                            <m:r>
                              <a:rPr lang="it-IT" sz="1400" i="1">
                                <a:latin typeface="Cambria Math" panose="02040503050406030204" pitchFamily="18" charset="0"/>
                              </a:rPr>
                              <m:t>𝑡</m:t>
                            </m:r>
                          </m:num>
                          <m:den>
                            <m:r>
                              <a:rPr lang="it-IT" sz="1400" i="0">
                                <a:latin typeface="Cambria Math" panose="02040503050406030204" pitchFamily="18" charset="0"/>
                              </a:rPr>
                              <m:t>2</m:t>
                            </m:r>
                          </m:den>
                        </m:f>
                        <m:r>
                          <a:rPr lang="it-IT" sz="1400" i="0">
                            <a:latin typeface="Cambria Math" panose="02040503050406030204" pitchFamily="18" charset="0"/>
                          </a:rPr>
                          <m:t>−0.4 </m:t>
                        </m:r>
                        <m:r>
                          <a:rPr lang="it-IT" sz="1400" i="1">
                            <a:latin typeface="Cambria Math" panose="02040503050406030204" pitchFamily="18" charset="0"/>
                          </a:rPr>
                          <m:t>𝑥</m:t>
                        </m:r>
                      </m:e>
                    </m:d>
                    <m:r>
                      <a:rPr lang="it-IT" sz="1400" i="0">
                        <a:latin typeface="Cambria Math" panose="02040503050406030204" pitchFamily="18" charset="0"/>
                      </a:rPr>
                      <m:t>=</m:t>
                    </m:r>
                    <m:sSub>
                      <m:sSubPr>
                        <m:ctrlPr>
                          <a:rPr lang="it-IT" sz="1400" i="1">
                            <a:latin typeface="Cambria Math" panose="02040503050406030204" pitchFamily="18" charset="0"/>
                          </a:rPr>
                        </m:ctrlPr>
                      </m:sSubPr>
                      <m:e>
                        <m:r>
                          <a:rPr lang="it-IT" sz="1400" i="1">
                            <a:latin typeface="Cambria Math" panose="02040503050406030204" pitchFamily="18" charset="0"/>
                          </a:rPr>
                          <m:t>𝑀</m:t>
                        </m:r>
                      </m:e>
                      <m:sub>
                        <m:r>
                          <a:rPr lang="it-IT" sz="1400" b="0" i="1">
                            <a:latin typeface="Cambria Math" panose="02040503050406030204" pitchFamily="18" charset="0"/>
                          </a:rPr>
                          <m:t>𝑅𝐷</m:t>
                        </m:r>
                      </m:sub>
                    </m:sSub>
                  </m:oMath>
                </m:oMathPara>
              </a14:m>
              <a:endParaRPr lang="it-IT" sz="1400"/>
            </a:p>
          </xdr:txBody>
        </xdr:sp>
      </mc:Choice>
      <mc:Fallback xmlns="">
        <xdr:sp macro="" textlink="">
          <xdr:nvSpPr>
            <xdr:cNvPr id="13" name="Rettangolo 12"/>
            <xdr:cNvSpPr/>
          </xdr:nvSpPr>
          <xdr:spPr>
            <a:xfrm>
              <a:off x="2647950" y="16421100"/>
              <a:ext cx="2209800" cy="487249"/>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it-IT" sz="1400" i="0">
                  <a:latin typeface="Cambria Math" panose="02040503050406030204" pitchFamily="18" charset="0"/>
                </a:rPr>
                <a:t>𝐹_𝑐   [𝑡/2−0.4 𝑥]=𝑀_</a:t>
              </a:r>
              <a:r>
                <a:rPr lang="it-IT" sz="1400" b="0" i="0">
                  <a:latin typeface="Cambria Math" panose="02040503050406030204" pitchFamily="18" charset="0"/>
                </a:rPr>
                <a:t>𝑅𝐷</a:t>
              </a:r>
              <a:endParaRPr lang="it-IT" sz="1400"/>
            </a:p>
          </xdr:txBody>
        </xdr:sp>
      </mc:Fallback>
    </mc:AlternateContent>
    <xdr:clientData/>
  </xdr:twoCellAnchor>
  <xdr:twoCellAnchor>
    <xdr:from>
      <xdr:col>3</xdr:col>
      <xdr:colOff>847725</xdr:colOff>
      <xdr:row>73</xdr:row>
      <xdr:rowOff>114300</xdr:rowOff>
    </xdr:from>
    <xdr:to>
      <xdr:col>5</xdr:col>
      <xdr:colOff>628651</xdr:colOff>
      <xdr:row>76</xdr:row>
      <xdr:rowOff>88270</xdr:rowOff>
    </xdr:to>
    <mc:AlternateContent xmlns:mc="http://schemas.openxmlformats.org/markup-compatibility/2006" xmlns:a14="http://schemas.microsoft.com/office/drawing/2010/main">
      <mc:Choice Requires="a14">
        <xdr:sp macro="" textlink="">
          <xdr:nvSpPr>
            <xdr:cNvPr id="14" name="Rettangolo 13"/>
            <xdr:cNvSpPr/>
          </xdr:nvSpPr>
          <xdr:spPr>
            <a:xfrm>
              <a:off x="2828925" y="15535275"/>
              <a:ext cx="1838326" cy="545470"/>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it-IT" sz="1400" i="1">
                        <a:latin typeface="Cambria Math" panose="02040503050406030204" pitchFamily="18" charset="0"/>
                      </a:rPr>
                      <m:t>𝑥</m:t>
                    </m:r>
                    <m:r>
                      <a:rPr lang="it-IT" sz="1400" i="0">
                        <a:latin typeface="Cambria Math" panose="02040503050406030204" pitchFamily="18" charset="0"/>
                      </a:rPr>
                      <m:t>=</m:t>
                    </m:r>
                    <m:f>
                      <m:fPr>
                        <m:ctrlPr>
                          <a:rPr lang="it-IT" sz="1400" i="1">
                            <a:latin typeface="Cambria Math" panose="02040503050406030204" pitchFamily="18" charset="0"/>
                          </a:rPr>
                        </m:ctrlPr>
                      </m:fPr>
                      <m:num>
                        <m:r>
                          <a:rPr lang="it-IT" sz="1400" b="0" i="1">
                            <a:latin typeface="Cambria Math" panose="02040503050406030204" pitchFamily="18" charset="0"/>
                          </a:rPr>
                          <m:t>𝑁</m:t>
                        </m:r>
                      </m:num>
                      <m:den>
                        <m:r>
                          <a:rPr lang="it-IT" sz="1400" i="0">
                            <a:latin typeface="Cambria Math" panose="02040503050406030204" pitchFamily="18" charset="0"/>
                          </a:rPr>
                          <m:t>0.85 </m:t>
                        </m:r>
                        <m:sSub>
                          <m:sSubPr>
                            <m:ctrlPr>
                              <a:rPr lang="it-IT" sz="1400" i="1">
                                <a:latin typeface="Cambria Math" panose="02040503050406030204" pitchFamily="18" charset="0"/>
                              </a:rPr>
                            </m:ctrlPr>
                          </m:sSubPr>
                          <m:e>
                            <m:r>
                              <a:rPr lang="it-IT" sz="1400" i="1">
                                <a:latin typeface="Cambria Math" panose="02040503050406030204" pitchFamily="18" charset="0"/>
                              </a:rPr>
                              <m:t>𝑓</m:t>
                            </m:r>
                          </m:e>
                          <m:sub>
                            <m:r>
                              <a:rPr lang="it-IT" sz="1400" i="1">
                                <a:latin typeface="Cambria Math" panose="02040503050406030204" pitchFamily="18" charset="0"/>
                              </a:rPr>
                              <m:t>𝑑</m:t>
                            </m:r>
                          </m:sub>
                        </m:sSub>
                        <m:r>
                          <a:rPr lang="it-IT" sz="1400" i="0">
                            <a:latin typeface="Cambria Math" panose="02040503050406030204" pitchFamily="18" charset="0"/>
                          </a:rPr>
                          <m:t> </m:t>
                        </m:r>
                        <m:r>
                          <a:rPr lang="it-IT" sz="1400" b="0" i="0">
                            <a:latin typeface="Cambria Math" panose="02040503050406030204" pitchFamily="18" charset="0"/>
                          </a:rPr>
                          <m:t> 0,8 </m:t>
                        </m:r>
                        <m:r>
                          <m:rPr>
                            <m:sty m:val="p"/>
                          </m:rPr>
                          <a:rPr lang="it-IT" sz="1400" b="0" i="0">
                            <a:latin typeface="Cambria Math" panose="02040503050406030204" pitchFamily="18" charset="0"/>
                          </a:rPr>
                          <m:t>L</m:t>
                        </m:r>
                        <m:r>
                          <a:rPr lang="it-IT" sz="1400" i="0">
                            <a:latin typeface="Cambria Math" panose="02040503050406030204" pitchFamily="18" charset="0"/>
                          </a:rPr>
                          <m:t> </m:t>
                        </m:r>
                      </m:den>
                    </m:f>
                  </m:oMath>
                </m:oMathPara>
              </a14:m>
              <a:endParaRPr lang="it-IT" sz="1400"/>
            </a:p>
          </xdr:txBody>
        </xdr:sp>
      </mc:Choice>
      <mc:Fallback xmlns="">
        <xdr:sp macro="" textlink="">
          <xdr:nvSpPr>
            <xdr:cNvPr id="14" name="Rettangolo 13"/>
            <xdr:cNvSpPr/>
          </xdr:nvSpPr>
          <xdr:spPr>
            <a:xfrm>
              <a:off x="2828925" y="15535275"/>
              <a:ext cx="1838326" cy="545470"/>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it-IT" sz="1400" i="0">
                  <a:latin typeface="Cambria Math" panose="02040503050406030204" pitchFamily="18" charset="0"/>
                </a:rPr>
                <a:t>𝑥=</a:t>
              </a:r>
              <a:r>
                <a:rPr lang="it-IT" sz="1400" b="0" i="0">
                  <a:latin typeface="Cambria Math" panose="02040503050406030204" pitchFamily="18" charset="0"/>
                </a:rPr>
                <a:t>𝑁/(</a:t>
              </a:r>
              <a:r>
                <a:rPr lang="it-IT" sz="1400" i="0">
                  <a:latin typeface="Cambria Math" panose="02040503050406030204" pitchFamily="18" charset="0"/>
                </a:rPr>
                <a:t>0.85 𝑓_𝑑  </a:t>
              </a:r>
              <a:r>
                <a:rPr lang="it-IT" sz="1400" b="0" i="0">
                  <a:latin typeface="Cambria Math" panose="02040503050406030204" pitchFamily="18" charset="0"/>
                </a:rPr>
                <a:t> 0,8 L</a:t>
              </a:r>
              <a:r>
                <a:rPr lang="it-IT" sz="1400" i="0">
                  <a:latin typeface="Cambria Math" panose="02040503050406030204" pitchFamily="18" charset="0"/>
                </a:rPr>
                <a:t> )</a:t>
              </a:r>
              <a:endParaRPr lang="it-IT" sz="1400"/>
            </a:p>
          </xdr:txBody>
        </xdr:sp>
      </mc:Fallback>
    </mc:AlternateContent>
    <xdr:clientData/>
  </xdr:twoCellAnchor>
  <xdr:twoCellAnchor>
    <xdr:from>
      <xdr:col>2</xdr:col>
      <xdr:colOff>847725</xdr:colOff>
      <xdr:row>118</xdr:row>
      <xdr:rowOff>171450</xdr:rowOff>
    </xdr:from>
    <xdr:to>
      <xdr:col>6</xdr:col>
      <xdr:colOff>714375</xdr:colOff>
      <xdr:row>121</xdr:row>
      <xdr:rowOff>87199</xdr:rowOff>
    </xdr:to>
    <mc:AlternateContent xmlns:mc="http://schemas.openxmlformats.org/markup-compatibility/2006" xmlns:a14="http://schemas.microsoft.com/office/drawing/2010/main">
      <mc:Choice Requires="a14">
        <xdr:sp macro="" textlink="">
          <xdr:nvSpPr>
            <xdr:cNvPr id="17" name="Rettangolo 16"/>
            <xdr:cNvSpPr/>
          </xdr:nvSpPr>
          <xdr:spPr>
            <a:xfrm>
              <a:off x="2114550" y="23974425"/>
              <a:ext cx="3714750" cy="487249"/>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it-IT" sz="1400" i="1">
                            <a:latin typeface="Cambria Math" panose="02040503050406030204" pitchFamily="18" charset="0"/>
                            <a:ea typeface="Cambria Math" panose="02040503050406030204" pitchFamily="18" charset="0"/>
                          </a:rPr>
                        </m:ctrlPr>
                      </m:sSubPr>
                      <m:e>
                        <m:r>
                          <a:rPr lang="it-IT" sz="1400" i="1">
                            <a:latin typeface="Cambria Math" panose="02040503050406030204" pitchFamily="18" charset="0"/>
                            <a:ea typeface="Cambria Math" panose="02040503050406030204" pitchFamily="18" charset="0"/>
                          </a:rPr>
                          <m:t>𝐹</m:t>
                        </m:r>
                      </m:e>
                      <m:sub>
                        <m:r>
                          <a:rPr lang="it-IT" sz="1400" i="1">
                            <a:latin typeface="Cambria Math" panose="02040503050406030204" pitchFamily="18" charset="0"/>
                            <a:ea typeface="Cambria Math" panose="02040503050406030204" pitchFamily="18" charset="0"/>
                          </a:rPr>
                          <m:t>𝑡</m:t>
                        </m:r>
                        <m:r>
                          <a:rPr lang="it-IT" sz="1400" i="0">
                            <a:latin typeface="Cambria Math" panose="02040503050406030204" pitchFamily="18" charset="0"/>
                            <a:ea typeface="Cambria Math" panose="02040503050406030204" pitchFamily="18" charset="0"/>
                          </a:rPr>
                          <m:t> </m:t>
                        </m:r>
                      </m:sub>
                    </m:sSub>
                    <m:d>
                      <m:dPr>
                        <m:begChr m:val="["/>
                        <m:endChr m:val="]"/>
                        <m:ctrlPr>
                          <a:rPr lang="it-IT" sz="1400" i="1" kern="1200">
                            <a:solidFill>
                              <a:schemeClr val="tx1"/>
                            </a:solidFill>
                            <a:effectLst/>
                            <a:latin typeface="Cambria Math" panose="02040503050406030204" pitchFamily="18" charset="0"/>
                            <a:ea typeface="Cambria Math" panose="02040503050406030204" pitchFamily="18" charset="0"/>
                            <a:cs typeface="+mn-cs"/>
                          </a:rPr>
                        </m:ctrlPr>
                      </m:dPr>
                      <m:e>
                        <m:f>
                          <m:fPr>
                            <m:ctrlPr>
                              <a:rPr lang="it-IT" sz="1400" i="1" kern="1200">
                                <a:solidFill>
                                  <a:schemeClr val="tx1"/>
                                </a:solidFill>
                                <a:effectLst/>
                                <a:latin typeface="Cambria Math" panose="02040503050406030204" pitchFamily="18" charset="0"/>
                                <a:ea typeface="Cambria Math" panose="02040503050406030204" pitchFamily="18" charset="0"/>
                                <a:cs typeface="+mn-cs"/>
                              </a:rPr>
                            </m:ctrlPr>
                          </m:fPr>
                          <m:num>
                            <m:r>
                              <a:rPr lang="it-IT" sz="1400" i="1" kern="1200">
                                <a:solidFill>
                                  <a:schemeClr val="tx1"/>
                                </a:solidFill>
                                <a:effectLst/>
                                <a:latin typeface="Cambria Math" panose="02040503050406030204" pitchFamily="18" charset="0"/>
                                <a:ea typeface="Cambria Math" panose="02040503050406030204" pitchFamily="18" charset="0"/>
                                <a:cs typeface="+mn-cs"/>
                              </a:rPr>
                              <m:t>𝑡</m:t>
                            </m:r>
                          </m:num>
                          <m:den>
                            <m:r>
                              <a:rPr lang="it-IT" sz="1400" i="0" kern="1200">
                                <a:solidFill>
                                  <a:schemeClr val="tx1"/>
                                </a:solidFill>
                                <a:effectLst/>
                                <a:latin typeface="Cambria Math" panose="02040503050406030204" pitchFamily="18" charset="0"/>
                                <a:ea typeface="Cambria Math" panose="02040503050406030204" pitchFamily="18" charset="0"/>
                                <a:cs typeface="+mn-cs"/>
                              </a:rPr>
                              <m:t>2</m:t>
                            </m:r>
                          </m:den>
                        </m:f>
                        <m:r>
                          <a:rPr lang="it-IT" sz="1400" i="0" kern="1200">
                            <a:solidFill>
                              <a:schemeClr val="tx1"/>
                            </a:solidFill>
                            <a:effectLst/>
                            <a:latin typeface="Cambria Math" panose="02040503050406030204" pitchFamily="18" charset="0"/>
                            <a:ea typeface="Cambria Math" panose="02040503050406030204" pitchFamily="18" charset="0"/>
                            <a:cs typeface="+mn-cs"/>
                          </a:rPr>
                          <m:t>−</m:t>
                        </m:r>
                        <m:r>
                          <a:rPr lang="it-IT" sz="1400" b="0" i="1" kern="1200">
                            <a:solidFill>
                              <a:schemeClr val="tx1"/>
                            </a:solidFill>
                            <a:effectLst/>
                            <a:latin typeface="Cambria Math" panose="02040503050406030204" pitchFamily="18" charset="0"/>
                            <a:ea typeface="Cambria Math" panose="02040503050406030204" pitchFamily="18" charset="0"/>
                            <a:cs typeface="+mn-cs"/>
                          </a:rPr>
                          <m:t>𝑐</m:t>
                        </m:r>
                        <m:r>
                          <a:rPr lang="it-IT" sz="1400" b="0" i="1" kern="1200">
                            <a:solidFill>
                              <a:schemeClr val="tx1"/>
                            </a:solidFill>
                            <a:effectLst/>
                            <a:latin typeface="Cambria Math" panose="02040503050406030204" pitchFamily="18" charset="0"/>
                            <a:ea typeface="Cambria Math" panose="02040503050406030204" pitchFamily="18" charset="0"/>
                            <a:cs typeface="+mn-cs"/>
                          </a:rPr>
                          <m:t>′</m:t>
                        </m:r>
                      </m:e>
                    </m:d>
                    <m:r>
                      <a:rPr lang="it-IT" sz="1400" i="0">
                        <a:latin typeface="Cambria Math" panose="02040503050406030204" pitchFamily="18" charset="0"/>
                      </a:rPr>
                      <m:t>+</m:t>
                    </m:r>
                    <m:sSub>
                      <m:sSubPr>
                        <m:ctrlPr>
                          <a:rPr lang="it-IT" sz="1400" i="1">
                            <a:latin typeface="Cambria Math" panose="02040503050406030204" pitchFamily="18" charset="0"/>
                          </a:rPr>
                        </m:ctrlPr>
                      </m:sSubPr>
                      <m:e>
                        <m:r>
                          <a:rPr lang="it-IT" sz="1400" i="1">
                            <a:latin typeface="Cambria Math" panose="02040503050406030204" pitchFamily="18" charset="0"/>
                          </a:rPr>
                          <m:t>𝐹</m:t>
                        </m:r>
                      </m:e>
                      <m:sub>
                        <m:r>
                          <a:rPr lang="it-IT" sz="1400" i="1">
                            <a:latin typeface="Cambria Math" panose="02040503050406030204" pitchFamily="18" charset="0"/>
                          </a:rPr>
                          <m:t>𝑐</m:t>
                        </m:r>
                      </m:sub>
                    </m:sSub>
                    <m:r>
                      <a:rPr lang="it-IT" sz="1400" i="0">
                        <a:latin typeface="Cambria Math" panose="02040503050406030204" pitchFamily="18" charset="0"/>
                      </a:rPr>
                      <m:t>  </m:t>
                    </m:r>
                    <m:d>
                      <m:dPr>
                        <m:begChr m:val="["/>
                        <m:endChr m:val="]"/>
                        <m:ctrlPr>
                          <a:rPr lang="it-IT" sz="1400" i="1">
                            <a:latin typeface="Cambria Math" panose="02040503050406030204" pitchFamily="18" charset="0"/>
                          </a:rPr>
                        </m:ctrlPr>
                      </m:dPr>
                      <m:e>
                        <m:f>
                          <m:fPr>
                            <m:ctrlPr>
                              <a:rPr lang="it-IT" sz="1400" i="1">
                                <a:latin typeface="Cambria Math" panose="02040503050406030204" pitchFamily="18" charset="0"/>
                              </a:rPr>
                            </m:ctrlPr>
                          </m:fPr>
                          <m:num>
                            <m:r>
                              <a:rPr lang="it-IT" sz="1400" i="1">
                                <a:latin typeface="Cambria Math" panose="02040503050406030204" pitchFamily="18" charset="0"/>
                              </a:rPr>
                              <m:t>𝑡</m:t>
                            </m:r>
                          </m:num>
                          <m:den>
                            <m:r>
                              <a:rPr lang="it-IT" sz="1400" i="0">
                                <a:latin typeface="Cambria Math" panose="02040503050406030204" pitchFamily="18" charset="0"/>
                              </a:rPr>
                              <m:t>2</m:t>
                            </m:r>
                          </m:den>
                        </m:f>
                        <m:r>
                          <a:rPr lang="it-IT" sz="1400" i="0">
                            <a:latin typeface="Cambria Math" panose="02040503050406030204" pitchFamily="18" charset="0"/>
                          </a:rPr>
                          <m:t>−0.4 </m:t>
                        </m:r>
                        <m:r>
                          <a:rPr lang="it-IT" sz="1400" i="1">
                            <a:latin typeface="Cambria Math" panose="02040503050406030204" pitchFamily="18" charset="0"/>
                          </a:rPr>
                          <m:t>𝑥</m:t>
                        </m:r>
                      </m:e>
                    </m:d>
                    <m:r>
                      <a:rPr lang="it-IT" sz="1400" i="0">
                        <a:latin typeface="Cambria Math" panose="02040503050406030204" pitchFamily="18" charset="0"/>
                      </a:rPr>
                      <m:t>=</m:t>
                    </m:r>
                    <m:sSub>
                      <m:sSubPr>
                        <m:ctrlPr>
                          <a:rPr lang="it-IT" sz="1400" i="1">
                            <a:latin typeface="Cambria Math" panose="02040503050406030204" pitchFamily="18" charset="0"/>
                          </a:rPr>
                        </m:ctrlPr>
                      </m:sSubPr>
                      <m:e>
                        <m:r>
                          <a:rPr lang="it-IT" sz="1400" i="1">
                            <a:latin typeface="Cambria Math" panose="02040503050406030204" pitchFamily="18" charset="0"/>
                          </a:rPr>
                          <m:t>𝑀</m:t>
                        </m:r>
                      </m:e>
                      <m:sub>
                        <m:r>
                          <a:rPr lang="it-IT" sz="1400" b="0" i="1">
                            <a:latin typeface="Cambria Math" panose="02040503050406030204" pitchFamily="18" charset="0"/>
                          </a:rPr>
                          <m:t>𝑅𝐷</m:t>
                        </m:r>
                      </m:sub>
                    </m:sSub>
                  </m:oMath>
                </m:oMathPara>
              </a14:m>
              <a:endParaRPr lang="it-IT" sz="1400"/>
            </a:p>
          </xdr:txBody>
        </xdr:sp>
      </mc:Choice>
      <mc:Fallback xmlns="">
        <xdr:sp macro="" textlink="">
          <xdr:nvSpPr>
            <xdr:cNvPr id="17" name="Rettangolo 16"/>
            <xdr:cNvSpPr/>
          </xdr:nvSpPr>
          <xdr:spPr>
            <a:xfrm>
              <a:off x="2114550" y="23974425"/>
              <a:ext cx="3714750" cy="487249"/>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it-IT" sz="1400" i="0">
                  <a:latin typeface="Cambria Math" panose="02040503050406030204" pitchFamily="18" charset="0"/>
                  <a:ea typeface="Cambria Math" panose="02040503050406030204" pitchFamily="18" charset="0"/>
                </a:rPr>
                <a:t>𝐹_(𝑡 )</a:t>
              </a:r>
              <a:r>
                <a:rPr lang="it-IT" sz="1400" i="0" kern="1200">
                  <a:solidFill>
                    <a:schemeClr val="tx1"/>
                  </a:solidFill>
                  <a:effectLst/>
                  <a:latin typeface="Cambria Math" panose="02040503050406030204" pitchFamily="18" charset="0"/>
                  <a:ea typeface="Cambria Math" panose="02040503050406030204" pitchFamily="18" charset="0"/>
                  <a:cs typeface="+mn-cs"/>
                </a:rPr>
                <a:t> [𝑡/2−</a:t>
              </a:r>
              <a:r>
                <a:rPr lang="it-IT" sz="1400" b="0" i="0" kern="1200">
                  <a:solidFill>
                    <a:schemeClr val="tx1"/>
                  </a:solidFill>
                  <a:effectLst/>
                  <a:latin typeface="Cambria Math" panose="02040503050406030204" pitchFamily="18" charset="0"/>
                  <a:ea typeface="Cambria Math" panose="02040503050406030204" pitchFamily="18" charset="0"/>
                  <a:cs typeface="+mn-cs"/>
                </a:rPr>
                <a:t>𝑐′]</a:t>
              </a:r>
              <a:r>
                <a:rPr lang="it-IT" sz="1400" i="0">
                  <a:latin typeface="Cambria Math" panose="02040503050406030204" pitchFamily="18" charset="0"/>
                </a:rPr>
                <a:t>+𝐹_𝑐   [𝑡/2−0.4 𝑥]=𝑀_</a:t>
              </a:r>
              <a:r>
                <a:rPr lang="it-IT" sz="1400" b="0" i="0">
                  <a:latin typeface="Cambria Math" panose="02040503050406030204" pitchFamily="18" charset="0"/>
                </a:rPr>
                <a:t>𝑅𝐷</a:t>
              </a:r>
              <a:endParaRPr lang="it-IT" sz="1400"/>
            </a:p>
          </xdr:txBody>
        </xdr:sp>
      </mc:Fallback>
    </mc:AlternateContent>
    <xdr:clientData/>
  </xdr:twoCellAnchor>
  <xdr:twoCellAnchor>
    <xdr:from>
      <xdr:col>3</xdr:col>
      <xdr:colOff>257175</xdr:colOff>
      <xdr:row>115</xdr:row>
      <xdr:rowOff>0</xdr:rowOff>
    </xdr:from>
    <xdr:to>
      <xdr:col>6</xdr:col>
      <xdr:colOff>361950</xdr:colOff>
      <xdr:row>117</xdr:row>
      <xdr:rowOff>164470</xdr:rowOff>
    </xdr:to>
    <mc:AlternateContent xmlns:mc="http://schemas.openxmlformats.org/markup-compatibility/2006" xmlns:a14="http://schemas.microsoft.com/office/drawing/2010/main">
      <mc:Choice Requires="a14">
        <xdr:sp macro="" textlink="">
          <xdr:nvSpPr>
            <xdr:cNvPr id="18" name="Rettangolo 17"/>
            <xdr:cNvSpPr/>
          </xdr:nvSpPr>
          <xdr:spPr>
            <a:xfrm>
              <a:off x="2486025" y="23231475"/>
              <a:ext cx="2990850" cy="545470"/>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it-IT" sz="1400" i="1">
                        <a:latin typeface="Cambria Math" panose="02040503050406030204" pitchFamily="18" charset="0"/>
                      </a:rPr>
                      <m:t>𝑥</m:t>
                    </m:r>
                    <m:r>
                      <a:rPr lang="it-IT" sz="1400" i="0">
                        <a:latin typeface="Cambria Math" panose="02040503050406030204" pitchFamily="18" charset="0"/>
                      </a:rPr>
                      <m:t>=</m:t>
                    </m:r>
                    <m:f>
                      <m:fPr>
                        <m:ctrlPr>
                          <a:rPr lang="it-IT" sz="1400" i="1">
                            <a:latin typeface="Cambria Math" panose="02040503050406030204" pitchFamily="18" charset="0"/>
                          </a:rPr>
                        </m:ctrlPr>
                      </m:fPr>
                      <m:num>
                        <m:r>
                          <a:rPr lang="it-IT" sz="1400" b="0" i="1">
                            <a:latin typeface="Cambria Math" panose="02040503050406030204" pitchFamily="18" charset="0"/>
                          </a:rPr>
                          <m:t>𝑁</m:t>
                        </m:r>
                      </m:num>
                      <m:den>
                        <m:r>
                          <a:rPr lang="it-IT" sz="1400" i="0">
                            <a:latin typeface="Cambria Math" panose="02040503050406030204" pitchFamily="18" charset="0"/>
                          </a:rPr>
                          <m:t>0.</m:t>
                        </m:r>
                        <m:r>
                          <a:rPr lang="it-IT" sz="1400" b="0" i="0">
                            <a:latin typeface="Cambria Math" panose="02040503050406030204" pitchFamily="18" charset="0"/>
                          </a:rPr>
                          <m:t>68</m:t>
                        </m:r>
                        <m:r>
                          <a:rPr lang="it-IT" sz="1400" i="0">
                            <a:latin typeface="Cambria Math" panose="02040503050406030204" pitchFamily="18" charset="0"/>
                          </a:rPr>
                          <m:t> </m:t>
                        </m:r>
                        <m:sSub>
                          <m:sSubPr>
                            <m:ctrlPr>
                              <a:rPr lang="it-IT" sz="1400" i="1">
                                <a:latin typeface="Cambria Math" panose="02040503050406030204" pitchFamily="18" charset="0"/>
                              </a:rPr>
                            </m:ctrlPr>
                          </m:sSubPr>
                          <m:e>
                            <m:r>
                              <a:rPr lang="it-IT" sz="1400" i="1">
                                <a:latin typeface="Cambria Math" panose="02040503050406030204" pitchFamily="18" charset="0"/>
                              </a:rPr>
                              <m:t>𝑓</m:t>
                            </m:r>
                          </m:e>
                          <m:sub>
                            <m:r>
                              <a:rPr lang="it-IT" sz="1400" i="1">
                                <a:latin typeface="Cambria Math" panose="02040503050406030204" pitchFamily="18" charset="0"/>
                              </a:rPr>
                              <m:t>𝑑</m:t>
                            </m:r>
                          </m:sub>
                        </m:sSub>
                        <m:r>
                          <a:rPr lang="it-IT" sz="1400" b="0" i="0">
                            <a:latin typeface="Cambria Math" panose="02040503050406030204" pitchFamily="18" charset="0"/>
                          </a:rPr>
                          <m:t> </m:t>
                        </m:r>
                        <m:r>
                          <m:rPr>
                            <m:sty m:val="p"/>
                          </m:rPr>
                          <a:rPr lang="it-IT" sz="1400" b="0" i="0">
                            <a:latin typeface="Cambria Math" panose="02040503050406030204" pitchFamily="18" charset="0"/>
                          </a:rPr>
                          <m:t>L</m:t>
                        </m:r>
                        <m:r>
                          <a:rPr lang="it-IT" sz="1400" i="0">
                            <a:latin typeface="Cambria Math" panose="02040503050406030204" pitchFamily="18" charset="0"/>
                          </a:rPr>
                          <m:t> </m:t>
                        </m:r>
                      </m:den>
                    </m:f>
                    <m:r>
                      <a:rPr lang="it-IT" sz="1400" i="0">
                        <a:latin typeface="Cambria Math" panose="02040503050406030204" pitchFamily="18" charset="0"/>
                      </a:rPr>
                      <m:t>+</m:t>
                    </m:r>
                    <m:f>
                      <m:fPr>
                        <m:ctrlPr>
                          <a:rPr lang="it-IT" sz="1400" i="1">
                            <a:latin typeface="Cambria Math" panose="02040503050406030204" pitchFamily="18" charset="0"/>
                          </a:rPr>
                        </m:ctrlPr>
                      </m:fPr>
                      <m:num>
                        <m:sSub>
                          <m:sSubPr>
                            <m:ctrlPr>
                              <a:rPr lang="it-IT" sz="1400" i="1">
                                <a:latin typeface="Cambria Math" panose="02040503050406030204" pitchFamily="18" charset="0"/>
                              </a:rPr>
                            </m:ctrlPr>
                          </m:sSubPr>
                          <m:e>
                            <m:r>
                              <a:rPr lang="it-IT" sz="1400" i="0">
                                <a:latin typeface="Cambria Math" panose="02040503050406030204" pitchFamily="18" charset="0"/>
                              </a:rPr>
                              <m:t> </m:t>
                            </m:r>
                            <m:r>
                              <a:rPr lang="it-IT" sz="1400" i="1">
                                <a:latin typeface="Cambria Math" panose="02040503050406030204" pitchFamily="18" charset="0"/>
                              </a:rPr>
                              <m:t>𝐴</m:t>
                            </m:r>
                          </m:e>
                          <m:sub>
                            <m:r>
                              <a:rPr lang="it-IT" sz="1400" b="0" i="1">
                                <a:latin typeface="Cambria Math" panose="02040503050406030204" pitchFamily="18" charset="0"/>
                              </a:rPr>
                              <m:t>𝑚</m:t>
                            </m:r>
                          </m:sub>
                        </m:sSub>
                        <m:r>
                          <a:rPr lang="it-IT" sz="1400" i="0">
                            <a:latin typeface="Cambria Math" panose="02040503050406030204" pitchFamily="18" charset="0"/>
                          </a:rPr>
                          <m:t> </m:t>
                        </m:r>
                        <m:sSub>
                          <m:sSubPr>
                            <m:ctrlPr>
                              <a:rPr lang="it-IT" sz="1400" i="1">
                                <a:latin typeface="Cambria Math" panose="02040503050406030204" pitchFamily="18" charset="0"/>
                              </a:rPr>
                            </m:ctrlPr>
                          </m:sSubPr>
                          <m:e>
                            <m:r>
                              <a:rPr lang="it-IT" sz="1400" i="0">
                                <a:latin typeface="Cambria Math" panose="02040503050406030204" pitchFamily="18" charset="0"/>
                              </a:rPr>
                              <m:t> </m:t>
                            </m:r>
                            <m:r>
                              <a:rPr lang="it-IT" sz="1400" i="1">
                                <a:latin typeface="Cambria Math" panose="02040503050406030204" pitchFamily="18" charset="0"/>
                              </a:rPr>
                              <m:t>𝑓</m:t>
                            </m:r>
                          </m:e>
                          <m:sub>
                            <m:r>
                              <a:rPr lang="it-IT" sz="1400" b="0" i="1">
                                <a:latin typeface="Cambria Math" panose="02040503050406030204" pitchFamily="18" charset="0"/>
                              </a:rPr>
                              <m:t>𝑑</m:t>
                            </m:r>
                            <m:r>
                              <a:rPr lang="it-IT" sz="1400" b="0" i="1">
                                <a:latin typeface="Cambria Math" panose="02040503050406030204" pitchFamily="18" charset="0"/>
                              </a:rPr>
                              <m:t>,</m:t>
                            </m:r>
                            <m:r>
                              <a:rPr lang="it-IT" sz="1400" b="0" i="1">
                                <a:latin typeface="Cambria Math" panose="02040503050406030204" pitchFamily="18" charset="0"/>
                              </a:rPr>
                              <m:t>𝑚𝑎𝑡</m:t>
                            </m:r>
                          </m:sub>
                        </m:sSub>
                        <m:r>
                          <a:rPr lang="it-IT" sz="1400" i="0">
                            <a:latin typeface="Cambria Math" panose="02040503050406030204" pitchFamily="18" charset="0"/>
                          </a:rPr>
                          <m:t> </m:t>
                        </m:r>
                      </m:num>
                      <m:den>
                        <m:r>
                          <a:rPr lang="it-IT" sz="1400" i="0">
                            <a:latin typeface="Cambria Math" panose="02040503050406030204" pitchFamily="18" charset="0"/>
                          </a:rPr>
                          <m:t>0.</m:t>
                        </m:r>
                        <m:r>
                          <a:rPr lang="it-IT" sz="1400" b="0" i="0">
                            <a:latin typeface="Cambria Math" panose="02040503050406030204" pitchFamily="18" charset="0"/>
                          </a:rPr>
                          <m:t>68</m:t>
                        </m:r>
                        <m:r>
                          <a:rPr lang="it-IT" sz="1400" i="0">
                            <a:latin typeface="Cambria Math" panose="02040503050406030204" pitchFamily="18" charset="0"/>
                          </a:rPr>
                          <m:t> </m:t>
                        </m:r>
                        <m:sSub>
                          <m:sSubPr>
                            <m:ctrlPr>
                              <a:rPr lang="it-IT" sz="1400" i="1">
                                <a:latin typeface="Cambria Math" panose="02040503050406030204" pitchFamily="18" charset="0"/>
                              </a:rPr>
                            </m:ctrlPr>
                          </m:sSubPr>
                          <m:e>
                            <m:r>
                              <a:rPr lang="it-IT" sz="1400" i="1">
                                <a:latin typeface="Cambria Math" panose="02040503050406030204" pitchFamily="18" charset="0"/>
                              </a:rPr>
                              <m:t>𝑓</m:t>
                            </m:r>
                          </m:e>
                          <m:sub>
                            <m:r>
                              <a:rPr lang="it-IT" sz="1400" i="1">
                                <a:latin typeface="Cambria Math" panose="02040503050406030204" pitchFamily="18" charset="0"/>
                              </a:rPr>
                              <m:t>𝑑</m:t>
                            </m:r>
                          </m:sub>
                        </m:sSub>
                        <m:r>
                          <a:rPr lang="it-IT" sz="1400" i="0">
                            <a:latin typeface="Cambria Math" panose="02040503050406030204" pitchFamily="18" charset="0"/>
                          </a:rPr>
                          <m:t> </m:t>
                        </m:r>
                        <m:r>
                          <a:rPr lang="it-IT" sz="1400" b="0" i="1">
                            <a:latin typeface="Cambria Math" panose="02040503050406030204" pitchFamily="18" charset="0"/>
                          </a:rPr>
                          <m:t>𝑠</m:t>
                        </m:r>
                      </m:den>
                    </m:f>
                  </m:oMath>
                </m:oMathPara>
              </a14:m>
              <a:endParaRPr lang="it-IT" sz="1400"/>
            </a:p>
          </xdr:txBody>
        </xdr:sp>
      </mc:Choice>
      <mc:Fallback xmlns="">
        <xdr:sp macro="" textlink="">
          <xdr:nvSpPr>
            <xdr:cNvPr id="18" name="Rettangolo 17"/>
            <xdr:cNvSpPr/>
          </xdr:nvSpPr>
          <xdr:spPr>
            <a:xfrm>
              <a:off x="2486025" y="23231475"/>
              <a:ext cx="2990850" cy="545470"/>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it-IT" sz="1400" i="0">
                  <a:latin typeface="Cambria Math" panose="02040503050406030204" pitchFamily="18" charset="0"/>
                </a:rPr>
                <a:t>𝑥=</a:t>
              </a:r>
              <a:r>
                <a:rPr lang="it-IT" sz="1400" b="0" i="0">
                  <a:latin typeface="Cambria Math" panose="02040503050406030204" pitchFamily="18" charset="0"/>
                </a:rPr>
                <a:t>𝑁/(</a:t>
              </a:r>
              <a:r>
                <a:rPr lang="it-IT" sz="1400" i="0">
                  <a:latin typeface="Cambria Math" panose="02040503050406030204" pitchFamily="18" charset="0"/>
                </a:rPr>
                <a:t>0.</a:t>
              </a:r>
              <a:r>
                <a:rPr lang="it-IT" sz="1400" b="0" i="0">
                  <a:latin typeface="Cambria Math" panose="02040503050406030204" pitchFamily="18" charset="0"/>
                </a:rPr>
                <a:t>68</a:t>
              </a:r>
              <a:r>
                <a:rPr lang="it-IT" sz="1400" i="0">
                  <a:latin typeface="Cambria Math" panose="02040503050406030204" pitchFamily="18" charset="0"/>
                </a:rPr>
                <a:t> 𝑓_𝑑</a:t>
              </a:r>
              <a:r>
                <a:rPr lang="it-IT" sz="1400" b="0" i="0">
                  <a:latin typeface="Cambria Math" panose="02040503050406030204" pitchFamily="18" charset="0"/>
                </a:rPr>
                <a:t>  L</a:t>
              </a:r>
              <a:r>
                <a:rPr lang="it-IT" sz="1400" i="0">
                  <a:latin typeface="Cambria Math" panose="02040503050406030204" pitchFamily="18" charset="0"/>
                </a:rPr>
                <a:t> )+(〖 𝐴〗_</a:t>
              </a:r>
              <a:r>
                <a:rPr lang="it-IT" sz="1400" b="0" i="0">
                  <a:latin typeface="Cambria Math" panose="02040503050406030204" pitchFamily="18" charset="0"/>
                </a:rPr>
                <a:t>𝑚 </a:t>
              </a:r>
              <a:r>
                <a:rPr lang="it-IT" sz="1400" i="0">
                  <a:latin typeface="Cambria Math" panose="02040503050406030204" pitchFamily="18" charset="0"/>
                </a:rPr>
                <a:t> 〖 𝑓〗_(</a:t>
              </a:r>
              <a:r>
                <a:rPr lang="it-IT" sz="1400" b="0" i="0">
                  <a:latin typeface="Cambria Math" panose="02040503050406030204" pitchFamily="18" charset="0"/>
                </a:rPr>
                <a:t>𝑑,𝑚𝑎𝑡) </a:t>
              </a:r>
              <a:r>
                <a:rPr lang="it-IT" sz="1400" i="0">
                  <a:latin typeface="Cambria Math" panose="02040503050406030204" pitchFamily="18" charset="0"/>
                </a:rPr>
                <a:t> )/(0.</a:t>
              </a:r>
              <a:r>
                <a:rPr lang="it-IT" sz="1400" b="0" i="0">
                  <a:latin typeface="Cambria Math" panose="02040503050406030204" pitchFamily="18" charset="0"/>
                </a:rPr>
                <a:t>68</a:t>
              </a:r>
              <a:r>
                <a:rPr lang="it-IT" sz="1400" i="0">
                  <a:latin typeface="Cambria Math" panose="02040503050406030204" pitchFamily="18" charset="0"/>
                </a:rPr>
                <a:t> 𝑓_𝑑  </a:t>
              </a:r>
              <a:r>
                <a:rPr lang="it-IT" sz="1400" b="0" i="0">
                  <a:latin typeface="Cambria Math" panose="02040503050406030204" pitchFamily="18" charset="0"/>
                </a:rPr>
                <a:t>𝑠)</a:t>
              </a:r>
              <a:endParaRPr lang="it-IT" sz="1400"/>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LL1/Desktop/PROGRAMMI%20UTILI/PROGETTO%20MURATURA%20NUOVA%20ORDINARIA/progetto%20muratura%20(2%20pian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rchivio1\Desktop\PROGETTO%20MURATURA%20NUOVA%20ORDINARIA\vento\Azione%20vento%20e%20neve%20NTC%2020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STRUTTURA"/>
      <sheetName val="CALCOLO DEL VENTO"/>
      <sheetName val="dati nascosti vento"/>
      <sheetName val="ANALISI STATICA LINEARE"/>
      <sheetName val="SPETTRO DI PROGETTO ORIZZONTALE"/>
      <sheetName val="Foglio deposito"/>
      <sheetName val="logica continuità"/>
      <sheetName val="PROG CARICHI VERTICALI 1"/>
      <sheetName val="PROG CARICHI VERTICALI 2"/>
      <sheetName val="CENTRI"/>
      <sheetName val="MASSE 1"/>
      <sheetName val="MASSE 2"/>
      <sheetName val="RIP TF1"/>
      <sheetName val="RIP TF2"/>
      <sheetName val="RIP MF1"/>
      <sheetName val="RIP MF2"/>
      <sheetName val="VALORI DEL COEF PHI 1"/>
      <sheetName val="VALORI DEL COEF PHI 2"/>
      <sheetName val="VERIFICA NEL PIANO (TELAIO)"/>
    </sheetNames>
    <sheetDataSet>
      <sheetData sheetId="0" refreshError="1"/>
      <sheetData sheetId="1" refreshError="1"/>
      <sheetData sheetId="2">
        <row r="4">
          <cell r="B4" t="str">
            <v>1) Valle d’Aosta, Piemonte, Lombardia, Trentino Alto Adige, Veneto, Friuli Venezia Giulia (con l’eccezione della provincia di Trieste)</v>
          </cell>
          <cell r="H4">
            <v>10</v>
          </cell>
        </row>
        <row r="5">
          <cell r="B5" t="str">
            <v>2) Emilia Romagna</v>
          </cell>
          <cell r="H5">
            <v>15</v>
          </cell>
        </row>
        <row r="6">
          <cell r="B6" t="str">
            <v>3) Toscana, Marche, Umbria, Lazio, Abruzzo, Molise, Puglia, Campania, Basilicata, Calabria (esclusa la provincia di Reggio Calabria)</v>
          </cell>
          <cell r="H6">
            <v>20</v>
          </cell>
        </row>
        <row r="7">
          <cell r="B7" t="str">
            <v>4) Sicilia e provincia di Reggio Calabria</v>
          </cell>
          <cell r="H7">
            <v>25</v>
          </cell>
        </row>
        <row r="8">
          <cell r="B8" t="str">
            <v>5) Sardegna (zona a oriente della retta congiungente Capo Teulada con l’Isola di Maddalena)</v>
          </cell>
          <cell r="H8">
            <v>30</v>
          </cell>
        </row>
        <row r="9">
          <cell r="B9" t="str">
            <v>6) Sardegna (zona a occidente della retta congiungente Capo Teulada con l’Isola di Maddalena)</v>
          </cell>
          <cell r="H9">
            <v>35</v>
          </cell>
        </row>
        <row r="10">
          <cell r="B10" t="str">
            <v>7) Liguria</v>
          </cell>
          <cell r="H10">
            <v>40</v>
          </cell>
        </row>
        <row r="11">
          <cell r="B11" t="str">
            <v>8) Provincia di Trieste</v>
          </cell>
          <cell r="H11">
            <v>45</v>
          </cell>
        </row>
        <row r="12">
          <cell r="B12" t="str">
            <v>9) Isole (con l’eccezione di Sicilia e Sardegna) e mare aperto</v>
          </cell>
          <cell r="H12">
            <v>50</v>
          </cell>
        </row>
        <row r="13">
          <cell r="H13">
            <v>55</v>
          </cell>
        </row>
        <row r="14">
          <cell r="H14">
            <v>60</v>
          </cell>
        </row>
        <row r="15">
          <cell r="B15" t="str">
            <v>A) Aree urbane in cui almeno il 15% della superficie sia coperto da edifici la cui altezza media superi i 15m</v>
          </cell>
          <cell r="H15">
            <v>65</v>
          </cell>
        </row>
        <row r="16">
          <cell r="B16" t="str">
            <v>B) Aree urbane (non di classe A), suburbane, industriali e boschive</v>
          </cell>
          <cell r="H16">
            <v>70</v>
          </cell>
        </row>
        <row r="17">
          <cell r="B17" t="str">
            <v>C) Aree con ostacoli diffusi (alberi, case, muri, recinzioni,....); aree con rugosità non riconducibile alle classi A, B, D</v>
          </cell>
          <cell r="H17">
            <v>75</v>
          </cell>
        </row>
        <row r="18">
          <cell r="B18" t="str">
            <v>D) Aree prive di ostacoli (aperta campagna, aeroporti, aree agricole, pascoli, zone paludose o sabbiose, superfici innevate o ghiacciate, mare, laghi,....)</v>
          </cell>
          <cell r="H18">
            <v>80</v>
          </cell>
        </row>
        <row r="19">
          <cell r="H19">
            <v>85</v>
          </cell>
        </row>
        <row r="20">
          <cell r="H20">
            <v>90</v>
          </cell>
        </row>
        <row r="21">
          <cell r="B21" t="str">
            <v>I</v>
          </cell>
          <cell r="H21">
            <v>95</v>
          </cell>
        </row>
        <row r="22">
          <cell r="B22" t="str">
            <v>II</v>
          </cell>
          <cell r="H22">
            <v>100</v>
          </cell>
        </row>
        <row r="23">
          <cell r="B23" t="str">
            <v>III</v>
          </cell>
          <cell r="H23">
            <v>105</v>
          </cell>
        </row>
        <row r="24">
          <cell r="B24" t="str">
            <v>IV</v>
          </cell>
          <cell r="H24">
            <v>110</v>
          </cell>
        </row>
        <row r="25">
          <cell r="B25" t="str">
            <v>V</v>
          </cell>
          <cell r="H25">
            <v>115</v>
          </cell>
        </row>
        <row r="26">
          <cell r="H26">
            <v>120</v>
          </cell>
        </row>
        <row r="27">
          <cell r="H27">
            <v>125</v>
          </cell>
        </row>
        <row r="28">
          <cell r="H28">
            <v>130</v>
          </cell>
        </row>
        <row r="29">
          <cell r="H29">
            <v>135</v>
          </cell>
        </row>
        <row r="30">
          <cell r="H30">
            <v>140</v>
          </cell>
        </row>
        <row r="31">
          <cell r="H31">
            <v>145</v>
          </cell>
        </row>
        <row r="32">
          <cell r="H32">
            <v>150</v>
          </cell>
        </row>
        <row r="33">
          <cell r="H33">
            <v>155</v>
          </cell>
        </row>
        <row r="34">
          <cell r="H34">
            <v>160</v>
          </cell>
        </row>
        <row r="35">
          <cell r="H35">
            <v>165</v>
          </cell>
        </row>
        <row r="36">
          <cell r="H36">
            <v>170</v>
          </cell>
        </row>
        <row r="37">
          <cell r="H37">
            <v>175</v>
          </cell>
        </row>
        <row r="38">
          <cell r="H38">
            <v>180</v>
          </cell>
        </row>
        <row r="39">
          <cell r="H39">
            <v>185</v>
          </cell>
        </row>
        <row r="40">
          <cell r="H40">
            <v>190</v>
          </cell>
        </row>
        <row r="41">
          <cell r="H41">
            <v>195</v>
          </cell>
        </row>
        <row r="42">
          <cell r="H42">
            <v>200</v>
          </cell>
        </row>
        <row r="43">
          <cell r="H43">
            <v>205</v>
          </cell>
        </row>
        <row r="44">
          <cell r="H44">
            <v>210</v>
          </cell>
        </row>
        <row r="45">
          <cell r="H45">
            <v>215</v>
          </cell>
        </row>
        <row r="46">
          <cell r="H46">
            <v>220</v>
          </cell>
        </row>
        <row r="47">
          <cell r="H47">
            <v>225</v>
          </cell>
        </row>
        <row r="48">
          <cell r="H48">
            <v>230</v>
          </cell>
        </row>
        <row r="49">
          <cell r="H49">
            <v>235</v>
          </cell>
        </row>
        <row r="50">
          <cell r="H50">
            <v>240</v>
          </cell>
        </row>
        <row r="51">
          <cell r="H51">
            <v>245</v>
          </cell>
        </row>
        <row r="52">
          <cell r="H52">
            <v>250</v>
          </cell>
        </row>
        <row r="53">
          <cell r="H53">
            <v>255</v>
          </cell>
        </row>
        <row r="54">
          <cell r="H54">
            <v>260</v>
          </cell>
        </row>
        <row r="55">
          <cell r="H55">
            <v>265</v>
          </cell>
        </row>
        <row r="56">
          <cell r="H56">
            <v>270</v>
          </cell>
        </row>
        <row r="57">
          <cell r="H57">
            <v>275</v>
          </cell>
        </row>
        <row r="58">
          <cell r="H58">
            <v>280</v>
          </cell>
        </row>
        <row r="59">
          <cell r="H59">
            <v>285</v>
          </cell>
        </row>
        <row r="60">
          <cell r="H60">
            <v>290</v>
          </cell>
        </row>
        <row r="61">
          <cell r="H61">
            <v>295</v>
          </cell>
        </row>
        <row r="62">
          <cell r="H62">
            <v>300</v>
          </cell>
        </row>
        <row r="63">
          <cell r="H63">
            <v>305</v>
          </cell>
        </row>
        <row r="64">
          <cell r="H64">
            <v>310</v>
          </cell>
        </row>
        <row r="65">
          <cell r="H65">
            <v>315</v>
          </cell>
        </row>
        <row r="66">
          <cell r="H66">
            <v>320</v>
          </cell>
        </row>
        <row r="67">
          <cell r="H67">
            <v>325</v>
          </cell>
        </row>
        <row r="68">
          <cell r="H68">
            <v>330</v>
          </cell>
        </row>
        <row r="69">
          <cell r="H69">
            <v>335</v>
          </cell>
        </row>
        <row r="70">
          <cell r="H70">
            <v>340</v>
          </cell>
        </row>
        <row r="71">
          <cell r="H71">
            <v>345</v>
          </cell>
        </row>
        <row r="72">
          <cell r="H72">
            <v>350</v>
          </cell>
        </row>
        <row r="73">
          <cell r="H73">
            <v>355</v>
          </cell>
        </row>
        <row r="74">
          <cell r="H74">
            <v>360</v>
          </cell>
        </row>
        <row r="75">
          <cell r="H75">
            <v>365</v>
          </cell>
        </row>
        <row r="76">
          <cell r="H76">
            <v>370</v>
          </cell>
        </row>
        <row r="77">
          <cell r="H77">
            <v>375</v>
          </cell>
        </row>
        <row r="78">
          <cell r="H78">
            <v>380</v>
          </cell>
        </row>
        <row r="79">
          <cell r="H79">
            <v>385</v>
          </cell>
        </row>
        <row r="80">
          <cell r="H80">
            <v>390</v>
          </cell>
        </row>
        <row r="81">
          <cell r="H81">
            <v>395</v>
          </cell>
        </row>
        <row r="82">
          <cell r="H82">
            <v>400</v>
          </cell>
        </row>
        <row r="83">
          <cell r="H83">
            <v>405</v>
          </cell>
        </row>
        <row r="84">
          <cell r="H84">
            <v>410</v>
          </cell>
        </row>
        <row r="85">
          <cell r="H85">
            <v>415</v>
          </cell>
        </row>
        <row r="86">
          <cell r="H86">
            <v>420</v>
          </cell>
        </row>
        <row r="87">
          <cell r="H87">
            <v>425</v>
          </cell>
        </row>
        <row r="88">
          <cell r="H88">
            <v>430</v>
          </cell>
        </row>
        <row r="89">
          <cell r="H89">
            <v>435</v>
          </cell>
        </row>
        <row r="90">
          <cell r="H90">
            <v>440</v>
          </cell>
        </row>
        <row r="91">
          <cell r="H91">
            <v>445</v>
          </cell>
        </row>
        <row r="92">
          <cell r="H92">
            <v>450</v>
          </cell>
        </row>
        <row r="93">
          <cell r="H93">
            <v>455</v>
          </cell>
        </row>
        <row r="94">
          <cell r="H94">
            <v>460</v>
          </cell>
        </row>
        <row r="95">
          <cell r="H95">
            <v>465</v>
          </cell>
        </row>
        <row r="96">
          <cell r="H96">
            <v>470</v>
          </cell>
        </row>
        <row r="97">
          <cell r="H97">
            <v>475</v>
          </cell>
        </row>
        <row r="98">
          <cell r="H98">
            <v>480</v>
          </cell>
        </row>
        <row r="99">
          <cell r="H99">
            <v>485</v>
          </cell>
        </row>
        <row r="100">
          <cell r="H100">
            <v>490</v>
          </cell>
        </row>
        <row r="101">
          <cell r="H101">
            <v>495</v>
          </cell>
        </row>
        <row r="102">
          <cell r="H102">
            <v>500</v>
          </cell>
        </row>
        <row r="109">
          <cell r="K109" t="str">
            <v>stagne</v>
          </cell>
          <cell r="M109">
            <v>0</v>
          </cell>
        </row>
        <row r="110">
          <cell r="K110" t="str">
            <v>non stagne</v>
          </cell>
          <cell r="M110">
            <v>1</v>
          </cell>
        </row>
        <row r="111">
          <cell r="M111">
            <v>2</v>
          </cell>
        </row>
        <row r="112">
          <cell r="M112">
            <v>3</v>
          </cell>
        </row>
        <row r="113">
          <cell r="M113">
            <v>4</v>
          </cell>
        </row>
        <row r="114">
          <cell r="M114">
            <v>5</v>
          </cell>
        </row>
        <row r="115">
          <cell r="M115">
            <v>6</v>
          </cell>
        </row>
        <row r="116">
          <cell r="M116">
            <v>7</v>
          </cell>
        </row>
        <row r="117">
          <cell r="M117">
            <v>8</v>
          </cell>
        </row>
        <row r="118">
          <cell r="M118">
            <v>9</v>
          </cell>
        </row>
        <row r="119">
          <cell r="M119">
            <v>10</v>
          </cell>
        </row>
        <row r="120">
          <cell r="M120">
            <v>11</v>
          </cell>
        </row>
        <row r="121">
          <cell r="M121">
            <v>12</v>
          </cell>
        </row>
        <row r="122">
          <cell r="M122">
            <v>13</v>
          </cell>
        </row>
        <row r="123">
          <cell r="M123">
            <v>14</v>
          </cell>
        </row>
        <row r="124">
          <cell r="M124">
            <v>15</v>
          </cell>
        </row>
        <row r="125">
          <cell r="M125">
            <v>16</v>
          </cell>
        </row>
        <row r="126">
          <cell r="M126">
            <v>17</v>
          </cell>
        </row>
        <row r="127">
          <cell r="M127">
            <v>18</v>
          </cell>
        </row>
        <row r="128">
          <cell r="M128">
            <v>19</v>
          </cell>
        </row>
        <row r="129">
          <cell r="M129">
            <v>20</v>
          </cell>
        </row>
        <row r="130">
          <cell r="M130">
            <v>21</v>
          </cell>
        </row>
        <row r="131">
          <cell r="M131">
            <v>22</v>
          </cell>
        </row>
        <row r="132">
          <cell r="M132">
            <v>23</v>
          </cell>
        </row>
        <row r="133">
          <cell r="M133">
            <v>24</v>
          </cell>
        </row>
        <row r="134">
          <cell r="M134">
            <v>25</v>
          </cell>
        </row>
        <row r="135">
          <cell r="M135">
            <v>26</v>
          </cell>
        </row>
        <row r="136">
          <cell r="M136">
            <v>27</v>
          </cell>
        </row>
        <row r="137">
          <cell r="M137">
            <v>28</v>
          </cell>
        </row>
        <row r="138">
          <cell r="B138" t="str">
            <v>coefficiente unitario</v>
          </cell>
          <cell r="M138">
            <v>29</v>
          </cell>
        </row>
        <row r="139">
          <cell r="B139" t="str">
            <v>1 costruzione ubicata sulla cresta di una collina</v>
          </cell>
          <cell r="M139">
            <v>30</v>
          </cell>
        </row>
        <row r="140">
          <cell r="B140" t="str">
            <v>2 costruzione ubicata sul livello superiore</v>
          </cell>
          <cell r="M140">
            <v>31</v>
          </cell>
        </row>
        <row r="141">
          <cell r="B141" t="str">
            <v>3 costruzione ubicata su di un pendio</v>
          </cell>
          <cell r="M141">
            <v>32</v>
          </cell>
        </row>
        <row r="142">
          <cell r="M142">
            <v>33</v>
          </cell>
        </row>
        <row r="143">
          <cell r="M143">
            <v>34</v>
          </cell>
        </row>
        <row r="144">
          <cell r="M144">
            <v>35</v>
          </cell>
        </row>
        <row r="145">
          <cell r="M145">
            <v>36</v>
          </cell>
        </row>
        <row r="146">
          <cell r="M146">
            <v>37</v>
          </cell>
        </row>
        <row r="147">
          <cell r="M147">
            <v>38</v>
          </cell>
        </row>
        <row r="148">
          <cell r="M148">
            <v>39</v>
          </cell>
        </row>
        <row r="149">
          <cell r="M149">
            <v>40</v>
          </cell>
        </row>
        <row r="150">
          <cell r="M150">
            <v>41</v>
          </cell>
        </row>
        <row r="151">
          <cell r="M151">
            <v>42</v>
          </cell>
        </row>
        <row r="152">
          <cell r="M152">
            <v>43</v>
          </cell>
        </row>
        <row r="153">
          <cell r="M153">
            <v>44</v>
          </cell>
        </row>
        <row r="154">
          <cell r="M154">
            <v>45</v>
          </cell>
        </row>
        <row r="155">
          <cell r="M155">
            <v>46</v>
          </cell>
        </row>
        <row r="156">
          <cell r="M156">
            <v>47</v>
          </cell>
        </row>
        <row r="157">
          <cell r="M157">
            <v>48</v>
          </cell>
        </row>
        <row r="158">
          <cell r="M158">
            <v>49</v>
          </cell>
        </row>
        <row r="159">
          <cell r="M159">
            <v>50</v>
          </cell>
        </row>
        <row r="160">
          <cell r="M160">
            <v>51</v>
          </cell>
        </row>
        <row r="161">
          <cell r="M161">
            <v>52</v>
          </cell>
        </row>
        <row r="162">
          <cell r="M162">
            <v>53</v>
          </cell>
        </row>
        <row r="163">
          <cell r="M163">
            <v>54</v>
          </cell>
        </row>
        <row r="164">
          <cell r="M164">
            <v>55</v>
          </cell>
        </row>
        <row r="165">
          <cell r="M165">
            <v>56</v>
          </cell>
        </row>
        <row r="166">
          <cell r="M166">
            <v>57</v>
          </cell>
        </row>
        <row r="167">
          <cell r="M167">
            <v>58</v>
          </cell>
        </row>
        <row r="168">
          <cell r="M168">
            <v>59</v>
          </cell>
        </row>
        <row r="169">
          <cell r="M169">
            <v>60</v>
          </cell>
        </row>
        <row r="170">
          <cell r="M170">
            <v>61</v>
          </cell>
        </row>
        <row r="171">
          <cell r="M171">
            <v>62</v>
          </cell>
        </row>
        <row r="172">
          <cell r="M172">
            <v>63</v>
          </cell>
        </row>
        <row r="173">
          <cell r="M173">
            <v>64</v>
          </cell>
        </row>
        <row r="174">
          <cell r="M174">
            <v>65</v>
          </cell>
        </row>
        <row r="175">
          <cell r="M175">
            <v>66</v>
          </cell>
        </row>
        <row r="176">
          <cell r="M176">
            <v>67</v>
          </cell>
        </row>
        <row r="177">
          <cell r="M177">
            <v>68</v>
          </cell>
        </row>
        <row r="178">
          <cell r="M178">
            <v>69</v>
          </cell>
        </row>
        <row r="179">
          <cell r="M179">
            <v>70</v>
          </cell>
        </row>
        <row r="180">
          <cell r="M180">
            <v>71</v>
          </cell>
        </row>
        <row r="181">
          <cell r="M181">
            <v>72</v>
          </cell>
        </row>
        <row r="182">
          <cell r="M182">
            <v>73</v>
          </cell>
        </row>
        <row r="183">
          <cell r="M183">
            <v>74</v>
          </cell>
        </row>
        <row r="184">
          <cell r="M184">
            <v>75</v>
          </cell>
        </row>
        <row r="185">
          <cell r="M185">
            <v>76</v>
          </cell>
        </row>
        <row r="186">
          <cell r="M186">
            <v>77</v>
          </cell>
        </row>
        <row r="187">
          <cell r="M187">
            <v>78</v>
          </cell>
        </row>
        <row r="188">
          <cell r="M188">
            <v>79</v>
          </cell>
        </row>
        <row r="189">
          <cell r="M189">
            <v>80</v>
          </cell>
        </row>
        <row r="190">
          <cell r="M190">
            <v>81</v>
          </cell>
        </row>
        <row r="191">
          <cell r="M191">
            <v>82</v>
          </cell>
        </row>
        <row r="192">
          <cell r="M192">
            <v>83</v>
          </cell>
        </row>
        <row r="193">
          <cell r="M193">
            <v>84</v>
          </cell>
        </row>
        <row r="194">
          <cell r="M194">
            <v>85</v>
          </cell>
        </row>
        <row r="195">
          <cell r="M195">
            <v>86</v>
          </cell>
        </row>
        <row r="196">
          <cell r="M196">
            <v>87</v>
          </cell>
        </row>
        <row r="197">
          <cell r="M197">
            <v>88</v>
          </cell>
        </row>
        <row r="198">
          <cell r="M198">
            <v>89</v>
          </cell>
        </row>
        <row r="199">
          <cell r="M199">
            <v>90</v>
          </cell>
        </row>
      </sheetData>
      <sheetData sheetId="3" refreshError="1"/>
      <sheetData sheetId="4" refreshError="1"/>
      <sheetData sheetId="5">
        <row r="103">
          <cell r="G103" t="str">
            <v>si</v>
          </cell>
          <cell r="H103" t="str">
            <v>esterna</v>
          </cell>
        </row>
        <row r="104">
          <cell r="G104" t="str">
            <v>no</v>
          </cell>
          <cell r="H104" t="str">
            <v>interna</v>
          </cell>
        </row>
        <row r="107">
          <cell r="F107" t="str">
            <v>T1</v>
          </cell>
        </row>
        <row r="108">
          <cell r="B108" t="str">
            <v>A</v>
          </cell>
          <cell r="F108" t="str">
            <v>T2</v>
          </cell>
        </row>
        <row r="109">
          <cell r="B109" t="str">
            <v>B</v>
          </cell>
          <cell r="F109" t="str">
            <v>T3</v>
          </cell>
        </row>
        <row r="110">
          <cell r="B110" t="str">
            <v>C</v>
          </cell>
          <cell r="F110" t="str">
            <v>T4</v>
          </cell>
        </row>
        <row r="111">
          <cell r="B111" t="str">
            <v>D</v>
          </cell>
        </row>
        <row r="112">
          <cell r="B112" t="str">
            <v>E</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Vento"/>
      <sheetName val="Neve"/>
    </sheetNames>
    <sheetDataSet>
      <sheetData sheetId="0" refreshError="1"/>
      <sheetData sheetId="1">
        <row r="5">
          <cell r="Q5" t="str">
            <v>1) Valle d’Aosta, Piemonte, Lombardia, Trentino Alto Adige, Veneto, Friuli Venezia Giulia (con l’eccezione della provincia di Trieste)</v>
          </cell>
        </row>
        <row r="6">
          <cell r="Q6" t="str">
            <v>2) Emilia Romagna</v>
          </cell>
        </row>
        <row r="7">
          <cell r="Q7" t="str">
            <v>3) Toscana, Marche, Umbria, Lazio, Abruzzo, Molise, Puglia, Campania, Basilicata, Calabria (esclusa la provincia di Reggio Calabria)</v>
          </cell>
        </row>
        <row r="8">
          <cell r="Q8" t="str">
            <v>4) Sicilia e provincia di Reggio Calabria</v>
          </cell>
        </row>
        <row r="9">
          <cell r="Q9" t="str">
            <v>5) Sardegna (zona a oriente della retta congiungente Capo Teulada con l’Isola di Maddalena)</v>
          </cell>
        </row>
        <row r="10">
          <cell r="Q10" t="str">
            <v>6) Sardegna (zona a occidente della retta congiungente Capo Teulada con l’Isola di Maddalena)</v>
          </cell>
        </row>
        <row r="11">
          <cell r="Q11" t="str">
            <v>7) Liguria</v>
          </cell>
        </row>
        <row r="12">
          <cell r="Q12" t="str">
            <v>8) Provincia di Trieste</v>
          </cell>
        </row>
        <row r="13">
          <cell r="Q13" t="str">
            <v>9) Isole (con l’eccezione di Sicilia e Sardegna) e mare aperto</v>
          </cell>
        </row>
      </sheetData>
      <sheetData sheetId="2"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davidecicchini.it/" TargetMode="External"/><Relationship Id="rId1" Type="http://schemas.openxmlformats.org/officeDocument/2006/relationships/hyperlink" Target="http://www.davidecicchini.it/"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geostru.com/geoapp/parametri-sismici.aspx"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217"/>
  <sheetViews>
    <sheetView showGridLines="0" showRowColHeaders="0" tabSelected="1" workbookViewId="0">
      <selection activeCell="H22" sqref="H22:J22"/>
    </sheetView>
  </sheetViews>
  <sheetFormatPr defaultRowHeight="15" x14ac:dyDescent="0.25"/>
  <cols>
    <col min="1" max="1" width="3.85546875" customWidth="1"/>
  </cols>
  <sheetData>
    <row r="5" spans="1:2" ht="15.75" x14ac:dyDescent="0.25">
      <c r="A5" s="224"/>
      <c r="B5" s="224" t="s">
        <v>356</v>
      </c>
    </row>
    <row r="6" spans="1:2" ht="15.75" x14ac:dyDescent="0.25">
      <c r="A6" s="224"/>
      <c r="B6" s="224" t="s">
        <v>357</v>
      </c>
    </row>
    <row r="7" spans="1:2" ht="15.75" x14ac:dyDescent="0.25">
      <c r="A7" s="224"/>
      <c r="B7" s="224" t="s">
        <v>358</v>
      </c>
    </row>
    <row r="8" spans="1:2" ht="15.75" x14ac:dyDescent="0.25">
      <c r="A8" s="224"/>
      <c r="B8" s="224" t="s">
        <v>359</v>
      </c>
    </row>
    <row r="9" spans="1:2" ht="15.75" x14ac:dyDescent="0.25">
      <c r="A9" s="224"/>
      <c r="B9" s="224" t="s">
        <v>402</v>
      </c>
    </row>
    <row r="10" spans="1:2" ht="15.75" x14ac:dyDescent="0.25">
      <c r="A10" s="224"/>
      <c r="B10" s="224" t="s">
        <v>360</v>
      </c>
    </row>
    <row r="11" spans="1:2" ht="15.75" x14ac:dyDescent="0.25">
      <c r="A11" s="224"/>
      <c r="B11" s="224" t="s">
        <v>403</v>
      </c>
    </row>
    <row r="12" spans="1:2" ht="15.75" x14ac:dyDescent="0.25">
      <c r="A12" s="224"/>
      <c r="B12" s="224" t="s">
        <v>361</v>
      </c>
    </row>
    <row r="13" spans="1:2" ht="15.75" x14ac:dyDescent="0.25">
      <c r="A13" s="224"/>
      <c r="B13" s="224" t="s">
        <v>362</v>
      </c>
    </row>
    <row r="14" spans="1:2" ht="15.75" x14ac:dyDescent="0.25">
      <c r="A14" s="224"/>
      <c r="B14" s="224" t="s">
        <v>363</v>
      </c>
    </row>
    <row r="15" spans="1:2" ht="15.75" x14ac:dyDescent="0.25">
      <c r="A15" s="224"/>
      <c r="B15" s="224" t="s">
        <v>364</v>
      </c>
    </row>
    <row r="16" spans="1:2" ht="15.75" x14ac:dyDescent="0.25">
      <c r="A16" s="224"/>
      <c r="B16" s="224"/>
    </row>
    <row r="17" spans="1:10" ht="15.75" x14ac:dyDescent="0.25">
      <c r="A17" s="224"/>
      <c r="B17" s="224" t="s">
        <v>255</v>
      </c>
    </row>
    <row r="18" spans="1:10" ht="15.75" x14ac:dyDescent="0.25">
      <c r="A18" s="224"/>
    </row>
    <row r="19" spans="1:10" ht="15.75" x14ac:dyDescent="0.25">
      <c r="A19" s="224"/>
      <c r="B19" s="224"/>
    </row>
    <row r="20" spans="1:10" ht="15.75" x14ac:dyDescent="0.25">
      <c r="A20" s="224"/>
      <c r="B20" s="442" t="s">
        <v>427</v>
      </c>
      <c r="C20" s="442"/>
      <c r="D20" s="442"/>
      <c r="H20" s="334" t="s">
        <v>250</v>
      </c>
      <c r="I20" s="334"/>
      <c r="J20" s="334"/>
    </row>
    <row r="21" spans="1:10" ht="15.75" x14ac:dyDescent="0.25">
      <c r="A21" s="224"/>
      <c r="B21" s="337" t="s">
        <v>249</v>
      </c>
      <c r="C21" s="338"/>
      <c r="D21" s="338"/>
    </row>
    <row r="22" spans="1:10" ht="15.75" x14ac:dyDescent="0.25">
      <c r="A22" s="224"/>
      <c r="B22" s="224"/>
      <c r="H22" s="335" t="s">
        <v>249</v>
      </c>
      <c r="I22" s="336"/>
      <c r="J22" s="336"/>
    </row>
    <row r="23" spans="1:10" ht="15.75" x14ac:dyDescent="0.25">
      <c r="A23" s="224"/>
      <c r="B23" s="224"/>
    </row>
    <row r="24" spans="1:10" ht="15.75" x14ac:dyDescent="0.25">
      <c r="A24" s="224"/>
      <c r="B24" s="224"/>
    </row>
    <row r="25" spans="1:10" ht="15.75" x14ac:dyDescent="0.25">
      <c r="A25" s="224"/>
      <c r="B25" s="224"/>
    </row>
    <row r="26" spans="1:10" ht="15.75" x14ac:dyDescent="0.25">
      <c r="A26" s="224"/>
      <c r="B26" s="224"/>
    </row>
    <row r="27" spans="1:10" ht="15.75" x14ac:dyDescent="0.25">
      <c r="A27" s="224"/>
      <c r="B27" s="224"/>
    </row>
    <row r="28" spans="1:10" ht="15.75" x14ac:dyDescent="0.25">
      <c r="A28" s="224"/>
      <c r="B28" s="224"/>
    </row>
    <row r="29" spans="1:10" ht="15.75" x14ac:dyDescent="0.25">
      <c r="A29" s="224"/>
      <c r="B29" s="224"/>
    </row>
    <row r="30" spans="1:10" ht="15.75" x14ac:dyDescent="0.25">
      <c r="A30" s="224"/>
      <c r="B30" s="224"/>
    </row>
    <row r="31" spans="1:10" ht="15.75" x14ac:dyDescent="0.25">
      <c r="A31" s="224"/>
      <c r="B31" s="224"/>
    </row>
    <row r="32" spans="1:10" ht="15.75" x14ac:dyDescent="0.25">
      <c r="A32" s="224"/>
      <c r="B32" s="224"/>
    </row>
    <row r="33" spans="1:2" ht="15.75" x14ac:dyDescent="0.25">
      <c r="A33" s="224"/>
      <c r="B33" s="224"/>
    </row>
    <row r="34" spans="1:2" ht="15.75" x14ac:dyDescent="0.25">
      <c r="A34" s="224"/>
      <c r="B34" s="224"/>
    </row>
    <row r="35" spans="1:2" ht="15.75" x14ac:dyDescent="0.25">
      <c r="A35" s="224"/>
      <c r="B35" s="224"/>
    </row>
    <row r="36" spans="1:2" ht="15.75" x14ac:dyDescent="0.25">
      <c r="A36" s="224"/>
      <c r="B36" s="224"/>
    </row>
    <row r="37" spans="1:2" ht="15.75" x14ac:dyDescent="0.25">
      <c r="A37" s="224"/>
      <c r="B37" s="224"/>
    </row>
    <row r="38" spans="1:2" ht="15.75" x14ac:dyDescent="0.25">
      <c r="A38" s="224"/>
      <c r="B38" s="224"/>
    </row>
    <row r="39" spans="1:2" ht="15.75" x14ac:dyDescent="0.25">
      <c r="A39" s="224"/>
      <c r="B39" s="224"/>
    </row>
    <row r="40" spans="1:2" ht="15.75" x14ac:dyDescent="0.25">
      <c r="A40" s="224"/>
      <c r="B40" s="224"/>
    </row>
    <row r="41" spans="1:2" ht="15.75" x14ac:dyDescent="0.25">
      <c r="A41" s="224"/>
      <c r="B41" s="224"/>
    </row>
    <row r="42" spans="1:2" ht="15.75" x14ac:dyDescent="0.25">
      <c r="A42" s="224"/>
      <c r="B42" s="224"/>
    </row>
    <row r="43" spans="1:2" ht="15.75" x14ac:dyDescent="0.25">
      <c r="A43" s="224"/>
      <c r="B43" s="224"/>
    </row>
    <row r="44" spans="1:2" ht="15.75" x14ac:dyDescent="0.25">
      <c r="A44" s="224"/>
      <c r="B44" s="224"/>
    </row>
    <row r="45" spans="1:2" ht="15.75" x14ac:dyDescent="0.25">
      <c r="A45" s="224"/>
      <c r="B45" s="224"/>
    </row>
    <row r="46" spans="1:2" ht="15.75" x14ac:dyDescent="0.25">
      <c r="A46" s="224"/>
      <c r="B46" s="224"/>
    </row>
    <row r="47" spans="1:2" ht="15.75" x14ac:dyDescent="0.25">
      <c r="A47" s="224"/>
      <c r="B47" s="224"/>
    </row>
    <row r="48" spans="1:2" ht="15.75" x14ac:dyDescent="0.25">
      <c r="A48" s="224"/>
      <c r="B48" s="224"/>
    </row>
    <row r="49" spans="1:2" ht="15.75" x14ac:dyDescent="0.25">
      <c r="A49" s="224"/>
      <c r="B49" s="224"/>
    </row>
    <row r="50" spans="1:2" ht="15.75" x14ac:dyDescent="0.25">
      <c r="A50" s="224"/>
      <c r="B50" s="224"/>
    </row>
    <row r="51" spans="1:2" ht="15.75" x14ac:dyDescent="0.25">
      <c r="A51" s="224"/>
      <c r="B51" s="224"/>
    </row>
    <row r="52" spans="1:2" ht="15.75" x14ac:dyDescent="0.25">
      <c r="A52" s="224"/>
      <c r="B52" s="224"/>
    </row>
    <row r="53" spans="1:2" ht="15.75" x14ac:dyDescent="0.25">
      <c r="A53" s="224"/>
      <c r="B53" s="224"/>
    </row>
    <row r="54" spans="1:2" ht="15.75" x14ac:dyDescent="0.25">
      <c r="A54" s="224"/>
      <c r="B54" s="224"/>
    </row>
    <row r="55" spans="1:2" ht="15.75" x14ac:dyDescent="0.25">
      <c r="A55" s="224"/>
      <c r="B55" s="224"/>
    </row>
    <row r="56" spans="1:2" ht="15.75" x14ac:dyDescent="0.25">
      <c r="A56" s="224"/>
      <c r="B56" s="224"/>
    </row>
    <row r="57" spans="1:2" ht="15.75" x14ac:dyDescent="0.25">
      <c r="A57" s="224"/>
      <c r="B57" s="224"/>
    </row>
    <row r="58" spans="1:2" ht="15.75" x14ac:dyDescent="0.25">
      <c r="A58" s="224"/>
      <c r="B58" s="224"/>
    </row>
    <row r="59" spans="1:2" ht="15.75" x14ac:dyDescent="0.25">
      <c r="A59" s="224"/>
      <c r="B59" s="224"/>
    </row>
    <row r="60" spans="1:2" ht="15.75" x14ac:dyDescent="0.25">
      <c r="A60" s="224"/>
      <c r="B60" s="224"/>
    </row>
    <row r="61" spans="1:2" ht="15.75" x14ac:dyDescent="0.25">
      <c r="A61" s="224"/>
      <c r="B61" s="224"/>
    </row>
    <row r="62" spans="1:2" ht="15.75" x14ac:dyDescent="0.25">
      <c r="A62" s="224"/>
      <c r="B62" s="224"/>
    </row>
    <row r="63" spans="1:2" ht="15.75" x14ac:dyDescent="0.25">
      <c r="A63" s="224"/>
      <c r="B63" s="224"/>
    </row>
    <row r="64" spans="1:2" ht="15.75" x14ac:dyDescent="0.25">
      <c r="A64" s="224"/>
      <c r="B64" s="224"/>
    </row>
    <row r="65" spans="1:2" ht="15.75" x14ac:dyDescent="0.25">
      <c r="A65" s="224"/>
      <c r="B65" s="224"/>
    </row>
    <row r="66" spans="1:2" ht="15.75" x14ac:dyDescent="0.25">
      <c r="A66" s="224"/>
      <c r="B66" s="224"/>
    </row>
    <row r="67" spans="1:2" ht="15.75" x14ac:dyDescent="0.25">
      <c r="A67" s="224"/>
      <c r="B67" s="224"/>
    </row>
    <row r="68" spans="1:2" ht="15.75" x14ac:dyDescent="0.25">
      <c r="A68" s="224"/>
      <c r="B68" s="224"/>
    </row>
    <row r="69" spans="1:2" ht="15.75" x14ac:dyDescent="0.25">
      <c r="A69" s="224"/>
      <c r="B69" s="224"/>
    </row>
    <row r="70" spans="1:2" ht="15.75" x14ac:dyDescent="0.25">
      <c r="A70" s="224"/>
      <c r="B70" s="224"/>
    </row>
    <row r="71" spans="1:2" ht="15.75" x14ac:dyDescent="0.25">
      <c r="A71" s="224"/>
      <c r="B71" s="224"/>
    </row>
    <row r="72" spans="1:2" ht="15.75" x14ac:dyDescent="0.25">
      <c r="A72" s="224"/>
      <c r="B72" s="224"/>
    </row>
    <row r="73" spans="1:2" ht="15.75" x14ac:dyDescent="0.25">
      <c r="A73" s="224"/>
      <c r="B73" s="224"/>
    </row>
    <row r="74" spans="1:2" ht="15.75" x14ac:dyDescent="0.25">
      <c r="A74" s="224"/>
      <c r="B74" s="224"/>
    </row>
    <row r="75" spans="1:2" ht="15.75" x14ac:dyDescent="0.25">
      <c r="A75" s="224"/>
      <c r="B75" s="224"/>
    </row>
    <row r="76" spans="1:2" ht="15.75" x14ac:dyDescent="0.25">
      <c r="A76" s="224"/>
      <c r="B76" s="224"/>
    </row>
    <row r="77" spans="1:2" ht="15.75" x14ac:dyDescent="0.25">
      <c r="A77" s="224"/>
      <c r="B77" s="224"/>
    </row>
    <row r="78" spans="1:2" ht="15.75" x14ac:dyDescent="0.25">
      <c r="A78" s="224"/>
      <c r="B78" s="224"/>
    </row>
    <row r="79" spans="1:2" ht="15.75" x14ac:dyDescent="0.25">
      <c r="A79" s="224"/>
      <c r="B79" s="224"/>
    </row>
    <row r="80" spans="1:2" ht="15.75" x14ac:dyDescent="0.25">
      <c r="A80" s="224"/>
      <c r="B80" s="224"/>
    </row>
    <row r="81" spans="1:2" ht="15.75" x14ac:dyDescent="0.25">
      <c r="A81" s="224"/>
      <c r="B81" s="224"/>
    </row>
    <row r="82" spans="1:2" ht="15.75" x14ac:dyDescent="0.25">
      <c r="A82" s="224"/>
      <c r="B82" s="224"/>
    </row>
    <row r="83" spans="1:2" ht="15.75" x14ac:dyDescent="0.25">
      <c r="A83" s="224"/>
      <c r="B83" s="224"/>
    </row>
    <row r="84" spans="1:2" ht="15.75" x14ac:dyDescent="0.25">
      <c r="A84" s="224"/>
      <c r="B84" s="224"/>
    </row>
    <row r="85" spans="1:2" ht="15.75" x14ac:dyDescent="0.25">
      <c r="A85" s="224"/>
      <c r="B85" s="224"/>
    </row>
    <row r="86" spans="1:2" ht="15.75" x14ac:dyDescent="0.25">
      <c r="A86" s="224"/>
      <c r="B86" s="224"/>
    </row>
    <row r="87" spans="1:2" ht="15.75" x14ac:dyDescent="0.25">
      <c r="A87" s="224"/>
      <c r="B87" s="224"/>
    </row>
    <row r="88" spans="1:2" ht="15.75" x14ac:dyDescent="0.25">
      <c r="A88" s="224"/>
      <c r="B88" s="224"/>
    </row>
    <row r="89" spans="1:2" ht="15.75" x14ac:dyDescent="0.25">
      <c r="A89" s="224"/>
      <c r="B89" s="224"/>
    </row>
    <row r="90" spans="1:2" ht="15.75" x14ac:dyDescent="0.25">
      <c r="A90" s="224"/>
      <c r="B90" s="224"/>
    </row>
    <row r="91" spans="1:2" ht="15.75" x14ac:dyDescent="0.25">
      <c r="A91" s="224"/>
      <c r="B91" s="224"/>
    </row>
    <row r="92" spans="1:2" ht="15.75" x14ac:dyDescent="0.25">
      <c r="A92" s="224"/>
      <c r="B92" s="224"/>
    </row>
    <row r="93" spans="1:2" ht="15.75" x14ac:dyDescent="0.25">
      <c r="A93" s="224"/>
      <c r="B93" s="224"/>
    </row>
    <row r="94" spans="1:2" ht="15.75" x14ac:dyDescent="0.25">
      <c r="A94" s="224"/>
      <c r="B94" s="224"/>
    </row>
    <row r="95" spans="1:2" ht="15.75" x14ac:dyDescent="0.25">
      <c r="A95" s="224"/>
      <c r="B95" s="224"/>
    </row>
    <row r="96" spans="1:2" ht="15.75" x14ac:dyDescent="0.25">
      <c r="A96" s="224"/>
      <c r="B96" s="224"/>
    </row>
    <row r="97" spans="1:2" ht="15.75" x14ac:dyDescent="0.25">
      <c r="A97" s="224"/>
      <c r="B97" s="224"/>
    </row>
    <row r="98" spans="1:2" ht="15.75" x14ac:dyDescent="0.25">
      <c r="A98" s="224"/>
      <c r="B98" s="224"/>
    </row>
    <row r="99" spans="1:2" ht="15.75" x14ac:dyDescent="0.25">
      <c r="A99" s="224"/>
      <c r="B99" s="224"/>
    </row>
    <row r="100" spans="1:2" ht="15.75" x14ac:dyDescent="0.25">
      <c r="A100" s="224"/>
      <c r="B100" s="224"/>
    </row>
    <row r="101" spans="1:2" ht="15.75" x14ac:dyDescent="0.25">
      <c r="A101" s="224"/>
      <c r="B101" s="224"/>
    </row>
    <row r="102" spans="1:2" ht="15.75" x14ac:dyDescent="0.25">
      <c r="A102" s="224"/>
      <c r="B102" s="224"/>
    </row>
    <row r="103" spans="1:2" ht="15.75" x14ac:dyDescent="0.25">
      <c r="A103" s="224"/>
      <c r="B103" s="224"/>
    </row>
    <row r="104" spans="1:2" ht="15.75" x14ac:dyDescent="0.25">
      <c r="A104" s="224"/>
      <c r="B104" s="224"/>
    </row>
    <row r="105" spans="1:2" ht="15.75" x14ac:dyDescent="0.25">
      <c r="A105" s="224"/>
      <c r="B105" s="224"/>
    </row>
    <row r="106" spans="1:2" ht="15.75" x14ac:dyDescent="0.25">
      <c r="A106" s="224"/>
      <c r="B106" s="224"/>
    </row>
    <row r="107" spans="1:2" ht="15.75" x14ac:dyDescent="0.25">
      <c r="A107" s="224"/>
      <c r="B107" s="224"/>
    </row>
    <row r="108" spans="1:2" ht="15.75" x14ac:dyDescent="0.25">
      <c r="A108" s="224"/>
      <c r="B108" s="224"/>
    </row>
    <row r="109" spans="1:2" ht="15.75" x14ac:dyDescent="0.25">
      <c r="A109" s="224"/>
      <c r="B109" s="224"/>
    </row>
    <row r="110" spans="1:2" ht="15.75" x14ac:dyDescent="0.25">
      <c r="A110" s="224"/>
      <c r="B110" s="224"/>
    </row>
    <row r="111" spans="1:2" ht="15.75" x14ac:dyDescent="0.25">
      <c r="A111" s="224"/>
      <c r="B111" s="224"/>
    </row>
    <row r="112" spans="1:2" ht="15.75" x14ac:dyDescent="0.25">
      <c r="A112" s="224"/>
      <c r="B112" s="224"/>
    </row>
    <row r="113" spans="1:2" ht="15.75" x14ac:dyDescent="0.25">
      <c r="A113" s="224"/>
      <c r="B113" s="224"/>
    </row>
    <row r="114" spans="1:2" ht="15.75" x14ac:dyDescent="0.25">
      <c r="A114" s="224"/>
      <c r="B114" s="224"/>
    </row>
    <row r="115" spans="1:2" ht="15.75" x14ac:dyDescent="0.25">
      <c r="A115" s="224"/>
      <c r="B115" s="224"/>
    </row>
    <row r="116" spans="1:2" ht="15.75" x14ac:dyDescent="0.25">
      <c r="A116" s="224"/>
      <c r="B116" s="224"/>
    </row>
    <row r="117" spans="1:2" ht="15.75" x14ac:dyDescent="0.25">
      <c r="A117" s="224"/>
      <c r="B117" s="224"/>
    </row>
    <row r="118" spans="1:2" ht="15.75" x14ac:dyDescent="0.25">
      <c r="A118" s="224"/>
      <c r="B118" s="224"/>
    </row>
    <row r="119" spans="1:2" ht="15.75" x14ac:dyDescent="0.25">
      <c r="A119" s="224"/>
      <c r="B119" s="224"/>
    </row>
    <row r="120" spans="1:2" ht="15.75" x14ac:dyDescent="0.25">
      <c r="A120" s="224"/>
      <c r="B120" s="224"/>
    </row>
    <row r="121" spans="1:2" ht="15.75" x14ac:dyDescent="0.25">
      <c r="A121" s="224"/>
      <c r="B121" s="224"/>
    </row>
    <row r="122" spans="1:2" ht="15.75" x14ac:dyDescent="0.25">
      <c r="A122" s="224"/>
      <c r="B122" s="224"/>
    </row>
    <row r="123" spans="1:2" ht="15.75" x14ac:dyDescent="0.25">
      <c r="A123" s="224"/>
      <c r="B123" s="224"/>
    </row>
    <row r="124" spans="1:2" ht="15.75" x14ac:dyDescent="0.25">
      <c r="A124" s="224"/>
      <c r="B124" s="224"/>
    </row>
    <row r="125" spans="1:2" ht="15.75" x14ac:dyDescent="0.25">
      <c r="A125" s="224"/>
      <c r="B125" s="224"/>
    </row>
    <row r="126" spans="1:2" ht="15.75" x14ac:dyDescent="0.25">
      <c r="A126" s="224"/>
      <c r="B126" s="224"/>
    </row>
    <row r="127" spans="1:2" ht="15.75" x14ac:dyDescent="0.25">
      <c r="A127" s="224"/>
      <c r="B127" s="224"/>
    </row>
    <row r="128" spans="1:2" ht="15.75" x14ac:dyDescent="0.25">
      <c r="A128" s="224"/>
      <c r="B128" s="224"/>
    </row>
    <row r="129" spans="1:2" ht="15.75" x14ac:dyDescent="0.25">
      <c r="A129" s="224"/>
      <c r="B129" s="224"/>
    </row>
    <row r="130" spans="1:2" ht="15.75" x14ac:dyDescent="0.25">
      <c r="A130" s="224"/>
      <c r="B130" s="224"/>
    </row>
    <row r="131" spans="1:2" ht="15.75" x14ac:dyDescent="0.25">
      <c r="A131" s="224"/>
      <c r="B131" s="224"/>
    </row>
    <row r="132" spans="1:2" ht="15.75" x14ac:dyDescent="0.25">
      <c r="A132" s="224"/>
      <c r="B132" s="224"/>
    </row>
    <row r="133" spans="1:2" ht="15.75" x14ac:dyDescent="0.25">
      <c r="A133" s="224"/>
      <c r="B133" s="224"/>
    </row>
    <row r="134" spans="1:2" ht="15.75" x14ac:dyDescent="0.25">
      <c r="A134" s="224"/>
      <c r="B134" s="224"/>
    </row>
    <row r="135" spans="1:2" ht="15.75" x14ac:dyDescent="0.25">
      <c r="A135" s="224"/>
      <c r="B135" s="224"/>
    </row>
    <row r="136" spans="1:2" ht="15.75" x14ac:dyDescent="0.25">
      <c r="A136" s="224"/>
      <c r="B136" s="224"/>
    </row>
    <row r="137" spans="1:2" ht="15.75" x14ac:dyDescent="0.25">
      <c r="A137" s="224"/>
      <c r="B137" s="224"/>
    </row>
    <row r="138" spans="1:2" ht="15.75" x14ac:dyDescent="0.25">
      <c r="A138" s="224"/>
      <c r="B138" s="224"/>
    </row>
    <row r="139" spans="1:2" ht="15.75" x14ac:dyDescent="0.25">
      <c r="A139" s="224"/>
      <c r="B139" s="224"/>
    </row>
    <row r="140" spans="1:2" ht="15.75" x14ac:dyDescent="0.25">
      <c r="A140" s="224"/>
      <c r="B140" s="224"/>
    </row>
    <row r="141" spans="1:2" ht="15.75" x14ac:dyDescent="0.25">
      <c r="A141" s="224"/>
      <c r="B141" s="224"/>
    </row>
    <row r="142" spans="1:2" ht="15.75" x14ac:dyDescent="0.25">
      <c r="A142" s="224"/>
      <c r="B142" s="224"/>
    </row>
    <row r="143" spans="1:2" ht="15.75" x14ac:dyDescent="0.25">
      <c r="A143" s="224"/>
      <c r="B143" s="224"/>
    </row>
    <row r="144" spans="1:2" ht="15.75" x14ac:dyDescent="0.25">
      <c r="A144" s="224"/>
      <c r="B144" s="224"/>
    </row>
    <row r="145" spans="1:2" ht="15.75" x14ac:dyDescent="0.25">
      <c r="A145" s="224"/>
      <c r="B145" s="224"/>
    </row>
    <row r="146" spans="1:2" ht="15.75" x14ac:dyDescent="0.25">
      <c r="A146" s="224"/>
      <c r="B146" s="224"/>
    </row>
    <row r="147" spans="1:2" ht="15.75" x14ac:dyDescent="0.25">
      <c r="A147" s="224"/>
      <c r="B147" s="224"/>
    </row>
    <row r="148" spans="1:2" ht="15.75" x14ac:dyDescent="0.25">
      <c r="A148" s="224"/>
      <c r="B148" s="224"/>
    </row>
    <row r="149" spans="1:2" ht="15.75" x14ac:dyDescent="0.25">
      <c r="A149" s="224"/>
      <c r="B149" s="224"/>
    </row>
    <row r="150" spans="1:2" ht="15.75" x14ac:dyDescent="0.25">
      <c r="A150" s="224"/>
      <c r="B150" s="224"/>
    </row>
    <row r="151" spans="1:2" ht="15.75" x14ac:dyDescent="0.25">
      <c r="A151" s="224"/>
      <c r="B151" s="224"/>
    </row>
    <row r="152" spans="1:2" ht="15.75" x14ac:dyDescent="0.25">
      <c r="A152" s="224"/>
      <c r="B152" s="224"/>
    </row>
    <row r="153" spans="1:2" ht="15.75" x14ac:dyDescent="0.25">
      <c r="A153" s="224"/>
      <c r="B153" s="224"/>
    </row>
    <row r="154" spans="1:2" ht="15.75" x14ac:dyDescent="0.25">
      <c r="A154" s="224"/>
      <c r="B154" s="224"/>
    </row>
    <row r="155" spans="1:2" ht="15.75" x14ac:dyDescent="0.25">
      <c r="A155" s="224"/>
      <c r="B155" s="224"/>
    </row>
    <row r="156" spans="1:2" ht="15.75" x14ac:dyDescent="0.25">
      <c r="A156" s="224"/>
      <c r="B156" s="224"/>
    </row>
    <row r="157" spans="1:2" ht="15.75" x14ac:dyDescent="0.25">
      <c r="A157" s="224"/>
      <c r="B157" s="224"/>
    </row>
    <row r="158" spans="1:2" ht="15.75" x14ac:dyDescent="0.25">
      <c r="A158" s="224"/>
      <c r="B158" s="224"/>
    </row>
    <row r="159" spans="1:2" ht="15.75" x14ac:dyDescent="0.25">
      <c r="A159" s="224"/>
      <c r="B159" s="224"/>
    </row>
    <row r="160" spans="1:2" ht="15.75" x14ac:dyDescent="0.25">
      <c r="A160" s="224"/>
      <c r="B160" s="224"/>
    </row>
    <row r="161" spans="1:2" ht="15.75" x14ac:dyDescent="0.25">
      <c r="A161" s="224"/>
      <c r="B161" s="224"/>
    </row>
    <row r="162" spans="1:2" ht="15.75" x14ac:dyDescent="0.25">
      <c r="A162" s="224"/>
      <c r="B162" s="224"/>
    </row>
    <row r="163" spans="1:2" ht="15.75" x14ac:dyDescent="0.25">
      <c r="A163" s="224"/>
      <c r="B163" s="224"/>
    </row>
    <row r="164" spans="1:2" ht="15.75" x14ac:dyDescent="0.25">
      <c r="A164" s="224"/>
      <c r="B164" s="224"/>
    </row>
    <row r="165" spans="1:2" ht="15.75" x14ac:dyDescent="0.25">
      <c r="A165" s="224"/>
      <c r="B165" s="224"/>
    </row>
    <row r="166" spans="1:2" ht="15.75" x14ac:dyDescent="0.25">
      <c r="A166" s="224"/>
      <c r="B166" s="224"/>
    </row>
    <row r="167" spans="1:2" ht="15.75" x14ac:dyDescent="0.25">
      <c r="A167" s="224"/>
      <c r="B167" s="224"/>
    </row>
    <row r="168" spans="1:2" ht="15.75" x14ac:dyDescent="0.25">
      <c r="A168" s="224"/>
      <c r="B168" s="224"/>
    </row>
    <row r="169" spans="1:2" ht="15.75" x14ac:dyDescent="0.25">
      <c r="A169" s="224"/>
      <c r="B169" s="224"/>
    </row>
    <row r="170" spans="1:2" ht="15.75" x14ac:dyDescent="0.25">
      <c r="A170" s="224"/>
      <c r="B170" s="224"/>
    </row>
    <row r="171" spans="1:2" ht="15.75" x14ac:dyDescent="0.25">
      <c r="A171" s="224"/>
      <c r="B171" s="224"/>
    </row>
    <row r="172" spans="1:2" ht="15.75" x14ac:dyDescent="0.25">
      <c r="A172" s="224"/>
      <c r="B172" s="224"/>
    </row>
    <row r="173" spans="1:2" ht="15.75" x14ac:dyDescent="0.25">
      <c r="A173" s="224"/>
      <c r="B173" s="224"/>
    </row>
    <row r="174" spans="1:2" ht="15.75" x14ac:dyDescent="0.25">
      <c r="A174" s="224"/>
      <c r="B174" s="224"/>
    </row>
    <row r="175" spans="1:2" ht="15.75" x14ac:dyDescent="0.25">
      <c r="A175" s="224"/>
      <c r="B175" s="224"/>
    </row>
    <row r="176" spans="1:2" ht="15.75" x14ac:dyDescent="0.25">
      <c r="A176" s="224"/>
      <c r="B176" s="224"/>
    </row>
    <row r="177" spans="1:2" ht="15.75" x14ac:dyDescent="0.25">
      <c r="A177" s="224"/>
      <c r="B177" s="224"/>
    </row>
    <row r="178" spans="1:2" ht="15.75" x14ac:dyDescent="0.25">
      <c r="A178" s="224"/>
      <c r="B178" s="224"/>
    </row>
    <row r="179" spans="1:2" ht="15.75" x14ac:dyDescent="0.25">
      <c r="A179" s="224"/>
      <c r="B179" s="224"/>
    </row>
    <row r="180" spans="1:2" ht="15.75" x14ac:dyDescent="0.25">
      <c r="A180" s="224"/>
      <c r="B180" s="224"/>
    </row>
    <row r="181" spans="1:2" ht="15.75" x14ac:dyDescent="0.25">
      <c r="A181" s="224"/>
      <c r="B181" s="224"/>
    </row>
    <row r="182" spans="1:2" ht="15.75" x14ac:dyDescent="0.25">
      <c r="A182" s="224"/>
      <c r="B182" s="224"/>
    </row>
    <row r="183" spans="1:2" ht="15.75" x14ac:dyDescent="0.25">
      <c r="A183" s="224"/>
      <c r="B183" s="224"/>
    </row>
    <row r="184" spans="1:2" ht="15.75" x14ac:dyDescent="0.25">
      <c r="A184" s="224"/>
      <c r="B184" s="224"/>
    </row>
    <row r="185" spans="1:2" ht="15.75" x14ac:dyDescent="0.25">
      <c r="A185" s="224"/>
      <c r="B185" s="224"/>
    </row>
    <row r="186" spans="1:2" ht="15.75" x14ac:dyDescent="0.25">
      <c r="A186" s="224"/>
      <c r="B186" s="224"/>
    </row>
    <row r="187" spans="1:2" ht="15.75" x14ac:dyDescent="0.25">
      <c r="A187" s="224"/>
      <c r="B187" s="224"/>
    </row>
    <row r="188" spans="1:2" ht="15.75" x14ac:dyDescent="0.25">
      <c r="A188" s="224"/>
      <c r="B188" s="224"/>
    </row>
    <row r="189" spans="1:2" ht="15.75" x14ac:dyDescent="0.25">
      <c r="A189" s="224"/>
      <c r="B189" s="224"/>
    </row>
    <row r="190" spans="1:2" ht="15.75" x14ac:dyDescent="0.25">
      <c r="A190" s="224"/>
      <c r="B190" s="224"/>
    </row>
    <row r="191" spans="1:2" ht="15.75" x14ac:dyDescent="0.25">
      <c r="A191" s="224"/>
      <c r="B191" s="224"/>
    </row>
    <row r="192" spans="1:2" ht="15.75" x14ac:dyDescent="0.25">
      <c r="A192" s="224"/>
      <c r="B192" s="224"/>
    </row>
    <row r="193" spans="1:2" ht="15.75" x14ac:dyDescent="0.25">
      <c r="A193" s="224"/>
      <c r="B193" s="224"/>
    </row>
    <row r="194" spans="1:2" ht="15.75" x14ac:dyDescent="0.25">
      <c r="A194" s="224"/>
      <c r="B194" s="224"/>
    </row>
    <row r="195" spans="1:2" ht="15.75" x14ac:dyDescent="0.25">
      <c r="A195" s="224"/>
      <c r="B195" s="224"/>
    </row>
    <row r="196" spans="1:2" ht="15.75" x14ac:dyDescent="0.25">
      <c r="A196" s="224"/>
      <c r="B196" s="224"/>
    </row>
    <row r="197" spans="1:2" ht="15.75" x14ac:dyDescent="0.25">
      <c r="A197" s="224"/>
      <c r="B197" s="224"/>
    </row>
    <row r="198" spans="1:2" ht="15.75" x14ac:dyDescent="0.25">
      <c r="A198" s="224"/>
      <c r="B198" s="224"/>
    </row>
    <row r="199" spans="1:2" ht="15.75" x14ac:dyDescent="0.25">
      <c r="A199" s="224"/>
      <c r="B199" s="224"/>
    </row>
    <row r="200" spans="1:2" ht="15.75" x14ac:dyDescent="0.25">
      <c r="A200" s="224"/>
      <c r="B200" s="224"/>
    </row>
    <row r="201" spans="1:2" ht="15.75" x14ac:dyDescent="0.25">
      <c r="A201" s="224"/>
      <c r="B201" s="224"/>
    </row>
    <row r="202" spans="1:2" ht="15.75" x14ac:dyDescent="0.25">
      <c r="A202" s="224"/>
      <c r="B202" s="224"/>
    </row>
    <row r="203" spans="1:2" ht="15.75" x14ac:dyDescent="0.25">
      <c r="A203" s="224"/>
      <c r="B203" s="224"/>
    </row>
    <row r="204" spans="1:2" ht="15.75" x14ac:dyDescent="0.25">
      <c r="A204" s="224"/>
      <c r="B204" s="224"/>
    </row>
    <row r="205" spans="1:2" ht="15.75" x14ac:dyDescent="0.25">
      <c r="A205" s="224"/>
      <c r="B205" s="224"/>
    </row>
    <row r="206" spans="1:2" ht="15.75" x14ac:dyDescent="0.25">
      <c r="A206" s="224"/>
      <c r="B206" s="224"/>
    </row>
    <row r="207" spans="1:2" ht="15.75" x14ac:dyDescent="0.25">
      <c r="A207" s="224"/>
      <c r="B207" s="224"/>
    </row>
    <row r="208" spans="1:2" ht="15.75" x14ac:dyDescent="0.25">
      <c r="A208" s="224"/>
      <c r="B208" s="224"/>
    </row>
    <row r="209" spans="1:2" ht="15.75" x14ac:dyDescent="0.25">
      <c r="A209" s="224"/>
      <c r="B209" s="224"/>
    </row>
    <row r="210" spans="1:2" ht="15.75" x14ac:dyDescent="0.25">
      <c r="A210" s="224"/>
      <c r="B210" s="224"/>
    </row>
    <row r="211" spans="1:2" ht="15.75" x14ac:dyDescent="0.25">
      <c r="A211" s="224"/>
      <c r="B211" s="224"/>
    </row>
    <row r="212" spans="1:2" ht="15.75" x14ac:dyDescent="0.25">
      <c r="A212" s="224"/>
      <c r="B212" s="224"/>
    </row>
    <row r="213" spans="1:2" ht="15.75" x14ac:dyDescent="0.25">
      <c r="A213" s="224"/>
      <c r="B213" s="224"/>
    </row>
    <row r="214" spans="1:2" ht="15.75" x14ac:dyDescent="0.25">
      <c r="A214" s="224"/>
      <c r="B214" s="224"/>
    </row>
    <row r="215" spans="1:2" ht="15.75" x14ac:dyDescent="0.25">
      <c r="A215" s="224"/>
      <c r="B215" s="224"/>
    </row>
    <row r="216" spans="1:2" ht="15.75" x14ac:dyDescent="0.25">
      <c r="A216" s="224"/>
      <c r="B216" s="224"/>
    </row>
    <row r="217" spans="1:2" ht="15.75" x14ac:dyDescent="0.25">
      <c r="A217" s="224"/>
      <c r="B217" s="224"/>
    </row>
  </sheetData>
  <sheetProtection password="ABEF" sheet="1" objects="1" scenarios="1" selectLockedCells="1"/>
  <mergeCells count="4">
    <mergeCell ref="H20:J20"/>
    <mergeCell ref="H22:J22"/>
    <mergeCell ref="B21:D21"/>
    <mergeCell ref="B20:D20"/>
  </mergeCells>
  <hyperlinks>
    <hyperlink ref="H22" r:id="rId1"/>
    <hyperlink ref="B21" r:id="rId2"/>
  </hyperlinks>
  <pageMargins left="0.7" right="0.7" top="0.75" bottom="0.75" header="0.3" footer="0.3"/>
  <pageSetup paperSize="9" orientation="portrait" verticalDpi="0"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Y56"/>
  <sheetViews>
    <sheetView showGridLines="0" zoomScaleNormal="100" workbookViewId="0">
      <selection activeCell="B4" sqref="B4:F4"/>
    </sheetView>
  </sheetViews>
  <sheetFormatPr defaultRowHeight="15" x14ac:dyDescent="0.25"/>
  <cols>
    <col min="1" max="1" width="3.7109375" customWidth="1"/>
    <col min="2" max="4" width="13.140625" customWidth="1"/>
    <col min="5" max="5" width="16" customWidth="1"/>
    <col min="6" max="6" width="14.7109375" customWidth="1"/>
    <col min="7" max="15" width="11.5703125" customWidth="1"/>
    <col min="16" max="16" width="9.7109375" customWidth="1"/>
  </cols>
  <sheetData>
    <row r="2" spans="2:8" ht="15.75" x14ac:dyDescent="0.25">
      <c r="B2" s="6" t="s">
        <v>278</v>
      </c>
    </row>
    <row r="3" spans="2:8" ht="15.75" thickBot="1" x14ac:dyDescent="0.3"/>
    <row r="4" spans="2:8" ht="15.75" customHeight="1" thickTop="1" thickBot="1" x14ac:dyDescent="0.3">
      <c r="B4" s="340" t="s">
        <v>267</v>
      </c>
      <c r="C4" s="341"/>
      <c r="D4" s="341"/>
      <c r="E4" s="341"/>
      <c r="F4" s="342"/>
      <c r="G4" s="258"/>
    </row>
    <row r="5" spans="2:8" ht="16.5" thickTop="1" thickBot="1" x14ac:dyDescent="0.3"/>
    <row r="6" spans="2:8" ht="16.5" thickTop="1" thickBot="1" x14ac:dyDescent="0.3">
      <c r="B6" t="s">
        <v>280</v>
      </c>
      <c r="G6" s="221" t="s">
        <v>27</v>
      </c>
    </row>
    <row r="7" spans="2:8" ht="16.5" thickTop="1" thickBot="1" x14ac:dyDescent="0.3">
      <c r="G7" s="3"/>
    </row>
    <row r="8" spans="2:8" ht="16.5" thickTop="1" thickBot="1" x14ac:dyDescent="0.3">
      <c r="B8" t="s">
        <v>281</v>
      </c>
      <c r="G8" s="221" t="s">
        <v>282</v>
      </c>
    </row>
    <row r="9" spans="2:8" ht="16.5" thickTop="1" thickBot="1" x14ac:dyDescent="0.3"/>
    <row r="10" spans="2:8" ht="16.5" thickTop="1" thickBot="1" x14ac:dyDescent="0.3">
      <c r="B10" t="s">
        <v>344</v>
      </c>
      <c r="F10" s="184" t="s">
        <v>7</v>
      </c>
      <c r="G10" s="303">
        <v>9</v>
      </c>
    </row>
    <row r="11" spans="2:8" ht="15.75" customHeight="1" thickTop="1" thickBot="1" x14ac:dyDescent="0.3">
      <c r="G11" s="3"/>
    </row>
    <row r="12" spans="2:8" ht="16.5" thickTop="1" thickBot="1" x14ac:dyDescent="0.3">
      <c r="B12" t="s">
        <v>325</v>
      </c>
      <c r="F12" s="9" t="s">
        <v>328</v>
      </c>
      <c r="G12" s="221">
        <v>10</v>
      </c>
    </row>
    <row r="13" spans="2:8" ht="16.5" thickTop="1" thickBot="1" x14ac:dyDescent="0.3"/>
    <row r="14" spans="2:8" ht="16.5" customHeight="1" thickTop="1" thickBot="1" x14ac:dyDescent="0.3">
      <c r="B14" t="s">
        <v>326</v>
      </c>
      <c r="G14" s="323" t="s">
        <v>321</v>
      </c>
    </row>
    <row r="15" spans="2:8" ht="15.75" thickTop="1" x14ac:dyDescent="0.25"/>
    <row r="16" spans="2:8" x14ac:dyDescent="0.25">
      <c r="B16" t="s">
        <v>347</v>
      </c>
      <c r="C16" s="5"/>
      <c r="D16" s="5"/>
      <c r="E16" s="5"/>
      <c r="F16" s="308" t="s">
        <v>329</v>
      </c>
      <c r="G16" s="304">
        <f>VLOOKUP('DATI '!G12,'Foglio deposito'!H36:M44,VLOOKUP('DATI '!G14,'Foglio deposito'!K24:L27,2,FALSE),FALSE)</f>
        <v>4.0999999999999996</v>
      </c>
      <c r="H16" s="5"/>
    </row>
    <row r="17" spans="2:19" x14ac:dyDescent="0.25">
      <c r="C17" s="5"/>
      <c r="D17" s="5"/>
      <c r="E17" s="5"/>
      <c r="F17" s="5"/>
      <c r="G17" s="5"/>
      <c r="H17" s="5"/>
    </row>
    <row r="18" spans="2:19" x14ac:dyDescent="0.25">
      <c r="B18" t="s">
        <v>348</v>
      </c>
      <c r="C18" s="5"/>
      <c r="D18" s="5"/>
      <c r="E18" s="5"/>
      <c r="F18" s="308" t="s">
        <v>349</v>
      </c>
      <c r="G18" s="304">
        <f>G16/2</f>
        <v>2.0499999999999998</v>
      </c>
      <c r="H18" s="5"/>
    </row>
    <row r="19" spans="2:19" x14ac:dyDescent="0.25">
      <c r="C19" s="5"/>
      <c r="D19" s="5"/>
      <c r="E19" s="5"/>
      <c r="F19" s="5"/>
      <c r="G19" s="5"/>
      <c r="H19" s="5"/>
    </row>
    <row r="20" spans="2:19" ht="14.25" customHeight="1" x14ac:dyDescent="0.25">
      <c r="B20" t="s">
        <v>327</v>
      </c>
      <c r="C20" s="5"/>
      <c r="D20" s="5"/>
      <c r="E20" s="5"/>
      <c r="F20" s="343">
        <f>G16*1000*1000</f>
        <v>4100000</v>
      </c>
      <c r="G20" s="343"/>
      <c r="H20" s="5"/>
    </row>
    <row r="21" spans="2:19" x14ac:dyDescent="0.25">
      <c r="C21" s="5"/>
      <c r="D21" s="5"/>
      <c r="E21" s="5"/>
      <c r="F21" s="5"/>
      <c r="G21" s="5"/>
      <c r="H21" s="5"/>
    </row>
    <row r="22" spans="2:19" x14ac:dyDescent="0.25">
      <c r="C22" s="5"/>
      <c r="D22" s="5"/>
    </row>
    <row r="23" spans="2:19" ht="15.75" x14ac:dyDescent="0.25">
      <c r="B23" s="300" t="s">
        <v>277</v>
      </c>
      <c r="C23" s="5"/>
      <c r="D23" s="5"/>
      <c r="E23" s="5"/>
      <c r="F23" s="5"/>
      <c r="G23" s="5"/>
      <c r="H23" s="5"/>
      <c r="I23" s="5"/>
      <c r="J23" s="5"/>
      <c r="K23" s="5"/>
      <c r="L23" s="5"/>
    </row>
    <row r="24" spans="2:19" ht="15.75" thickBot="1" x14ac:dyDescent="0.3">
      <c r="B24" s="5"/>
      <c r="C24" s="5"/>
      <c r="D24" s="5"/>
      <c r="E24" s="5"/>
      <c r="F24" s="5"/>
      <c r="G24" s="5"/>
      <c r="H24" s="5"/>
      <c r="I24" s="5"/>
      <c r="J24" s="5"/>
      <c r="K24" s="5"/>
      <c r="L24" s="5"/>
    </row>
    <row r="25" spans="2:19" ht="16.5" thickTop="1" thickBot="1" x14ac:dyDescent="0.3">
      <c r="B25" s="5" t="s">
        <v>275</v>
      </c>
      <c r="C25" s="5"/>
      <c r="D25" s="16"/>
      <c r="E25" s="5"/>
      <c r="F25" s="324" t="s">
        <v>1</v>
      </c>
      <c r="G25" s="205">
        <v>3</v>
      </c>
      <c r="H25" s="5"/>
      <c r="I25" s="5"/>
      <c r="J25" s="5"/>
      <c r="K25" s="5"/>
      <c r="L25" s="5"/>
      <c r="N25" s="11"/>
      <c r="O25" s="11"/>
      <c r="P25" s="11"/>
      <c r="Q25" s="11"/>
      <c r="R25" s="11"/>
      <c r="S25" s="11"/>
    </row>
    <row r="26" spans="2:19" ht="15.75" thickTop="1" x14ac:dyDescent="0.25">
      <c r="B26" s="5"/>
      <c r="C26" s="5"/>
      <c r="D26" s="16"/>
      <c r="E26" s="5"/>
      <c r="F26" s="325"/>
      <c r="G26" s="326"/>
      <c r="H26" s="5"/>
      <c r="I26" s="5"/>
      <c r="J26" s="5"/>
      <c r="K26" s="5"/>
      <c r="L26" s="5"/>
      <c r="N26" s="11"/>
      <c r="O26" s="11"/>
      <c r="P26" s="11"/>
      <c r="Q26" s="11"/>
      <c r="R26" s="11"/>
      <c r="S26" s="11"/>
    </row>
    <row r="27" spans="2:19" ht="15.75" thickBot="1" x14ac:dyDescent="0.3">
      <c r="B27" s="339" t="s">
        <v>276</v>
      </c>
      <c r="C27" s="339"/>
      <c r="D27" s="339"/>
      <c r="E27" s="339"/>
      <c r="F27" s="5"/>
      <c r="G27" s="5"/>
      <c r="H27" s="5"/>
      <c r="I27" s="5"/>
      <c r="J27" s="5"/>
      <c r="K27" s="5"/>
      <c r="L27" s="5"/>
      <c r="N27" s="11"/>
      <c r="O27" s="11"/>
      <c r="P27" s="11"/>
      <c r="Q27" s="11"/>
      <c r="R27" s="11"/>
      <c r="S27" s="11"/>
    </row>
    <row r="28" spans="2:19" ht="16.5" thickTop="1" thickBot="1" x14ac:dyDescent="0.3">
      <c r="B28" s="339"/>
      <c r="C28" s="339"/>
      <c r="D28" s="339"/>
      <c r="E28" s="339"/>
      <c r="F28" s="324" t="s">
        <v>8</v>
      </c>
      <c r="G28" s="205">
        <v>21</v>
      </c>
      <c r="H28" s="5"/>
      <c r="I28" s="5"/>
      <c r="J28" s="5"/>
      <c r="K28" s="5"/>
      <c r="L28" s="5"/>
      <c r="N28" s="11"/>
      <c r="O28" s="11"/>
      <c r="P28" s="11"/>
      <c r="Q28" s="11"/>
      <c r="R28" s="11"/>
      <c r="S28" s="11"/>
    </row>
    <row r="29" spans="2:19" ht="15.75" thickTop="1" x14ac:dyDescent="0.25">
      <c r="B29" s="5"/>
      <c r="C29" s="5"/>
      <c r="D29" s="5"/>
      <c r="E29" s="5"/>
      <c r="F29" s="5"/>
      <c r="G29" s="5"/>
      <c r="H29" s="5"/>
      <c r="I29" s="5"/>
      <c r="J29" s="5"/>
      <c r="K29" s="5"/>
      <c r="L29" s="5"/>
      <c r="P29" s="11"/>
      <c r="Q29" s="11"/>
      <c r="R29" s="11"/>
      <c r="S29" s="11"/>
    </row>
    <row r="30" spans="2:19" ht="15.75" thickBot="1" x14ac:dyDescent="0.3">
      <c r="B30" s="5" t="s">
        <v>366</v>
      </c>
      <c r="C30" s="5"/>
      <c r="D30" s="5"/>
      <c r="E30" s="5"/>
      <c r="F30" s="5"/>
      <c r="G30" s="5"/>
      <c r="H30" s="5"/>
      <c r="I30" s="5"/>
      <c r="J30" s="5"/>
      <c r="K30" s="5"/>
      <c r="L30" s="5"/>
    </row>
    <row r="31" spans="2:19" ht="16.5" thickTop="1" thickBot="1" x14ac:dyDescent="0.3">
      <c r="B31" s="5" t="s">
        <v>397</v>
      </c>
      <c r="C31" s="5"/>
      <c r="D31" s="5"/>
      <c r="E31" s="5"/>
      <c r="F31" s="324" t="s">
        <v>394</v>
      </c>
      <c r="G31" s="205">
        <v>0.4</v>
      </c>
      <c r="H31" s="5"/>
      <c r="I31" s="5"/>
      <c r="J31" s="5"/>
      <c r="K31" s="5"/>
      <c r="L31" s="5"/>
    </row>
    <row r="32" spans="2:19" ht="16.5" thickTop="1" thickBot="1" x14ac:dyDescent="0.3">
      <c r="B32" s="5" t="s">
        <v>398</v>
      </c>
      <c r="C32" s="5"/>
      <c r="D32" s="5"/>
      <c r="E32" s="5"/>
      <c r="F32" s="324" t="s">
        <v>395</v>
      </c>
      <c r="G32" s="205">
        <v>6</v>
      </c>
      <c r="H32" s="5"/>
      <c r="I32" s="5"/>
      <c r="J32" s="5"/>
      <c r="K32" s="5"/>
      <c r="L32" s="5"/>
    </row>
    <row r="33" spans="2:25" ht="15.75" thickTop="1" x14ac:dyDescent="0.25">
      <c r="B33" s="5"/>
      <c r="C33" s="5"/>
      <c r="D33" s="5"/>
      <c r="E33" s="5"/>
      <c r="F33" s="5"/>
      <c r="G33" s="5"/>
      <c r="H33" s="5"/>
      <c r="I33" s="5"/>
      <c r="J33" s="5"/>
      <c r="K33" s="5"/>
      <c r="L33" s="5"/>
    </row>
    <row r="34" spans="2:25" ht="15.75" thickBot="1" x14ac:dyDescent="0.3">
      <c r="B34" s="269" t="s">
        <v>368</v>
      </c>
      <c r="C34" s="5"/>
      <c r="D34" s="5"/>
      <c r="E34" s="5"/>
      <c r="F34" s="5"/>
      <c r="G34" s="5"/>
      <c r="H34" s="5"/>
      <c r="I34" s="5"/>
      <c r="J34" s="17"/>
      <c r="K34" s="17"/>
      <c r="L34" s="17"/>
      <c r="M34" s="2"/>
      <c r="N34" s="2"/>
      <c r="O34" s="2"/>
      <c r="P34" s="2"/>
      <c r="Q34" s="2"/>
      <c r="R34" s="2"/>
      <c r="S34" s="2"/>
      <c r="T34" s="2"/>
      <c r="U34" s="2"/>
      <c r="V34" s="2"/>
      <c r="W34" s="2"/>
      <c r="X34" s="2"/>
      <c r="Y34" s="2"/>
    </row>
    <row r="35" spans="2:25" ht="16.5" thickTop="1" thickBot="1" x14ac:dyDescent="0.3">
      <c r="B35" s="269" t="s">
        <v>367</v>
      </c>
      <c r="C35" s="5"/>
      <c r="D35" s="5"/>
      <c r="E35" s="5"/>
      <c r="F35" s="259" t="s">
        <v>274</v>
      </c>
      <c r="G35" s="327">
        <f>6*3+1.5</f>
        <v>19.5</v>
      </c>
      <c r="H35" s="5"/>
      <c r="I35" s="5"/>
      <c r="J35" s="17"/>
      <c r="K35" s="17"/>
      <c r="L35" s="17"/>
      <c r="M35" s="2"/>
      <c r="N35" s="2"/>
      <c r="O35" s="2"/>
      <c r="P35" s="2"/>
      <c r="Q35" s="2"/>
      <c r="R35" s="2"/>
      <c r="S35" s="2"/>
      <c r="T35" s="2"/>
      <c r="U35" s="2"/>
      <c r="V35" s="2"/>
      <c r="W35" s="2"/>
      <c r="X35" s="2"/>
      <c r="Y35" s="2"/>
    </row>
    <row r="36" spans="2:25" ht="15.75" thickTop="1" x14ac:dyDescent="0.25">
      <c r="B36" s="5"/>
      <c r="C36" s="5"/>
      <c r="D36" s="5"/>
      <c r="E36" s="5"/>
      <c r="F36" s="5"/>
      <c r="G36" s="5"/>
      <c r="H36" s="5"/>
      <c r="I36" s="5"/>
      <c r="J36" s="5"/>
      <c r="K36" s="5"/>
      <c r="L36" s="5"/>
    </row>
    <row r="37" spans="2:25" ht="15.75" x14ac:dyDescent="0.25">
      <c r="B37" s="300" t="s">
        <v>354</v>
      </c>
      <c r="C37" s="5"/>
      <c r="D37" s="5"/>
      <c r="E37" s="5"/>
      <c r="F37" s="5"/>
      <c r="G37" s="5"/>
      <c r="H37" s="5"/>
      <c r="I37" s="5"/>
      <c r="J37" s="5"/>
      <c r="K37" s="5"/>
      <c r="L37" s="5"/>
    </row>
    <row r="38" spans="2:25" ht="11.25" customHeight="1" thickBot="1" x14ac:dyDescent="0.3">
      <c r="B38" s="5"/>
      <c r="C38" s="5"/>
      <c r="D38" s="5"/>
      <c r="E38" s="5"/>
      <c r="F38" s="5"/>
      <c r="G38" s="5"/>
      <c r="H38" s="5"/>
      <c r="I38" s="5"/>
      <c r="J38" s="5"/>
      <c r="K38" s="5"/>
      <c r="L38" s="5"/>
    </row>
    <row r="39" spans="2:25" ht="16.5" thickTop="1" thickBot="1" x14ac:dyDescent="0.3">
      <c r="B39" s="5" t="s">
        <v>355</v>
      </c>
      <c r="C39" s="5"/>
      <c r="D39" s="5"/>
      <c r="E39" s="5"/>
      <c r="F39" s="344" t="s">
        <v>369</v>
      </c>
      <c r="G39" s="345"/>
      <c r="H39" s="5"/>
      <c r="I39" s="5"/>
      <c r="J39" s="5"/>
      <c r="K39" s="5"/>
      <c r="L39" s="5"/>
    </row>
    <row r="40" spans="2:25" ht="15.75" thickTop="1" x14ac:dyDescent="0.25">
      <c r="B40" s="5" t="s">
        <v>365</v>
      </c>
      <c r="C40" s="5"/>
      <c r="D40" s="5"/>
      <c r="E40" s="5"/>
      <c r="F40" s="5"/>
      <c r="G40" s="5"/>
      <c r="H40" s="5"/>
      <c r="I40" s="5"/>
      <c r="J40" s="5"/>
      <c r="K40" s="5"/>
      <c r="L40" s="5"/>
    </row>
    <row r="41" spans="2:25" x14ac:dyDescent="0.25">
      <c r="B41" s="5"/>
      <c r="C41" s="5"/>
      <c r="D41" s="5"/>
      <c r="E41" s="5"/>
      <c r="F41" s="5"/>
      <c r="G41" s="5"/>
      <c r="H41" s="5"/>
      <c r="I41" s="5"/>
      <c r="J41" s="5"/>
      <c r="K41" s="5"/>
      <c r="L41" s="5"/>
    </row>
    <row r="42" spans="2:25" x14ac:dyDescent="0.25">
      <c r="B42" s="5"/>
      <c r="C42" s="5"/>
      <c r="D42" s="5"/>
      <c r="E42" s="5"/>
      <c r="F42" s="5"/>
      <c r="G42" s="5"/>
      <c r="H42" s="5"/>
      <c r="I42" s="5"/>
      <c r="J42" s="5"/>
      <c r="K42" s="5"/>
      <c r="L42" s="5"/>
    </row>
    <row r="43" spans="2:25" x14ac:dyDescent="0.25">
      <c r="B43" s="5"/>
      <c r="C43" s="5"/>
      <c r="D43" s="5"/>
      <c r="E43" s="5"/>
      <c r="F43" s="5"/>
      <c r="G43" s="5"/>
      <c r="H43" s="5"/>
      <c r="I43" s="5"/>
      <c r="J43" s="5"/>
      <c r="K43" s="5"/>
      <c r="L43" s="5"/>
    </row>
    <row r="44" spans="2:25" x14ac:dyDescent="0.25">
      <c r="B44" s="5"/>
      <c r="C44" s="5"/>
      <c r="D44" s="5"/>
      <c r="E44" s="5"/>
      <c r="F44" s="5"/>
      <c r="G44" s="5"/>
      <c r="H44" s="5"/>
      <c r="I44" s="5"/>
      <c r="J44" s="5"/>
      <c r="K44" s="5"/>
      <c r="L44" s="5"/>
    </row>
    <row r="45" spans="2:25" x14ac:dyDescent="0.25">
      <c r="B45" s="5"/>
      <c r="C45" s="5"/>
      <c r="D45" s="5"/>
      <c r="E45" s="5"/>
      <c r="F45" s="5"/>
      <c r="G45" s="5"/>
      <c r="H45" s="5"/>
      <c r="I45" s="5"/>
      <c r="J45" s="5"/>
      <c r="K45" s="5"/>
      <c r="L45" s="5"/>
    </row>
    <row r="46" spans="2:25" x14ac:dyDescent="0.25">
      <c r="B46" s="5"/>
      <c r="C46" s="5"/>
      <c r="D46" s="5"/>
      <c r="E46" s="5"/>
      <c r="F46" s="5"/>
      <c r="G46" s="5"/>
      <c r="H46" s="5"/>
      <c r="I46" s="5"/>
      <c r="J46" s="5"/>
      <c r="K46" s="5"/>
      <c r="L46" s="5"/>
    </row>
    <row r="47" spans="2:25" x14ac:dyDescent="0.25">
      <c r="B47" s="5"/>
      <c r="C47" s="5"/>
      <c r="D47" s="5"/>
      <c r="E47" s="5"/>
      <c r="F47" s="5"/>
      <c r="G47" s="5"/>
      <c r="H47" s="5"/>
      <c r="I47" s="5"/>
      <c r="J47" s="5"/>
      <c r="K47" s="5"/>
      <c r="L47" s="5"/>
    </row>
    <row r="48" spans="2:25" x14ac:dyDescent="0.25">
      <c r="B48" s="5"/>
      <c r="C48" s="5"/>
      <c r="D48" s="5"/>
      <c r="E48" s="5"/>
      <c r="F48" s="5"/>
      <c r="G48" s="5"/>
      <c r="H48" s="5"/>
      <c r="I48" s="5"/>
      <c r="J48" s="5"/>
      <c r="K48" s="5"/>
      <c r="L48" s="5"/>
    </row>
    <row r="49" spans="2:12" x14ac:dyDescent="0.25">
      <c r="B49" s="5"/>
      <c r="C49" s="5"/>
      <c r="D49" s="5"/>
      <c r="E49" s="5"/>
      <c r="F49" s="5"/>
      <c r="G49" s="5"/>
      <c r="H49" s="5"/>
      <c r="I49" s="5"/>
      <c r="J49" s="5"/>
      <c r="K49" s="5"/>
      <c r="L49" s="5"/>
    </row>
    <row r="50" spans="2:12" x14ac:dyDescent="0.25">
      <c r="B50" s="5"/>
      <c r="C50" s="5"/>
      <c r="D50" s="5"/>
      <c r="E50" s="5"/>
      <c r="F50" s="5"/>
      <c r="G50" s="5"/>
      <c r="H50" s="5"/>
      <c r="I50" s="5"/>
      <c r="J50" s="5"/>
      <c r="K50" s="5"/>
      <c r="L50" s="5"/>
    </row>
    <row r="51" spans="2:12" x14ac:dyDescent="0.25">
      <c r="B51" s="5"/>
      <c r="C51" s="5"/>
      <c r="D51" s="5"/>
      <c r="E51" s="5"/>
      <c r="F51" s="5"/>
      <c r="G51" s="5"/>
      <c r="H51" s="5"/>
      <c r="I51" s="5"/>
      <c r="J51" s="5"/>
      <c r="K51" s="5"/>
      <c r="L51" s="5"/>
    </row>
    <row r="52" spans="2:12" x14ac:dyDescent="0.25">
      <c r="B52" s="5"/>
      <c r="C52" s="5"/>
      <c r="D52" s="5"/>
      <c r="E52" s="5"/>
      <c r="F52" s="5"/>
      <c r="G52" s="5"/>
      <c r="H52" s="5"/>
      <c r="I52" s="5"/>
      <c r="J52" s="5"/>
      <c r="K52" s="5"/>
      <c r="L52" s="5"/>
    </row>
    <row r="53" spans="2:12" x14ac:dyDescent="0.25">
      <c r="B53" s="5"/>
      <c r="C53" s="5"/>
      <c r="D53" s="5"/>
      <c r="E53" s="5"/>
      <c r="F53" s="5"/>
      <c r="G53" s="5"/>
      <c r="H53" s="5"/>
      <c r="I53" s="5"/>
      <c r="J53" s="5"/>
      <c r="K53" s="5"/>
      <c r="L53" s="5"/>
    </row>
    <row r="54" spans="2:12" x14ac:dyDescent="0.25">
      <c r="B54" s="5"/>
      <c r="C54" s="5"/>
      <c r="D54" s="5"/>
      <c r="E54" s="5"/>
      <c r="F54" s="5"/>
      <c r="G54" s="5"/>
      <c r="H54" s="5"/>
      <c r="I54" s="5"/>
      <c r="J54" s="5"/>
      <c r="K54" s="5"/>
      <c r="L54" s="5"/>
    </row>
    <row r="55" spans="2:12" x14ac:dyDescent="0.25">
      <c r="B55" s="5"/>
      <c r="C55" s="5"/>
      <c r="D55" s="5"/>
      <c r="E55" s="5"/>
      <c r="F55" s="5"/>
      <c r="G55" s="5"/>
      <c r="H55" s="5"/>
      <c r="I55" s="5"/>
      <c r="J55" s="5"/>
      <c r="K55" s="5"/>
      <c r="L55" s="5"/>
    </row>
    <row r="56" spans="2:12" x14ac:dyDescent="0.25">
      <c r="B56" s="5"/>
      <c r="C56" s="5"/>
      <c r="D56" s="5"/>
      <c r="E56" s="5"/>
      <c r="F56" s="5"/>
      <c r="G56" s="5"/>
      <c r="H56" s="5"/>
      <c r="I56" s="5"/>
      <c r="J56" s="5"/>
      <c r="K56" s="5"/>
      <c r="L56" s="5"/>
    </row>
  </sheetData>
  <sheetProtection password="ABEF" sheet="1" objects="1" scenarios="1" selectLockedCells="1"/>
  <protectedRanges>
    <protectedRange sqref="G28 G25:G26 G31:G32" name="Intervallo1"/>
  </protectedRanges>
  <mergeCells count="4">
    <mergeCell ref="B27:E28"/>
    <mergeCell ref="B4:F4"/>
    <mergeCell ref="F20:G20"/>
    <mergeCell ref="F39:G39"/>
  </mergeCells>
  <dataValidations count="6">
    <dataValidation type="list" allowBlank="1" showInputMessage="1" showErrorMessage="1" sqref="B4">
      <formula1>fa</formula1>
    </dataValidation>
    <dataValidation type="list" allowBlank="1" showInputMessage="1" showErrorMessage="1" sqref="G14">
      <formula1>MAL</formula1>
    </dataValidation>
    <dataValidation type="list" allowBlank="1" showInputMessage="1" showErrorMessage="1" sqref="G12">
      <formula1>fb</formula1>
    </dataValidation>
    <dataValidation type="list" allowBlank="1" showInputMessage="1" showErrorMessage="1" sqref="G11 G6:G7">
      <formula1>sn</formula1>
    </dataValidation>
    <dataValidation type="list" allowBlank="1" showInputMessage="1" showErrorMessage="1" sqref="G8">
      <formula1>mn</formula1>
    </dataValidation>
    <dataValidation type="list" allowBlank="1" showInputMessage="1" showErrorMessage="1" sqref="F39">
      <formula1>vs</formula1>
    </dataValidation>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B2:Q395"/>
  <sheetViews>
    <sheetView showGridLines="0" showRowColHeaders="0" zoomScale="110" zoomScaleNormal="110" workbookViewId="0">
      <selection activeCell="F193" sqref="F193:G193"/>
    </sheetView>
  </sheetViews>
  <sheetFormatPr defaultRowHeight="15" x14ac:dyDescent="0.25"/>
  <cols>
    <col min="1" max="1" width="2.28515625" customWidth="1"/>
    <col min="2" max="8" width="12" customWidth="1"/>
    <col min="9" max="10" width="11.7109375" customWidth="1"/>
    <col min="11" max="13" width="8.85546875" customWidth="1"/>
    <col min="14" max="14" width="17.7109375" customWidth="1"/>
    <col min="15" max="15" width="16.28515625" customWidth="1"/>
    <col min="16" max="16" width="13.42578125" customWidth="1"/>
    <col min="17" max="26" width="8.85546875" customWidth="1"/>
  </cols>
  <sheetData>
    <row r="2" spans="2:17" ht="15.75" x14ac:dyDescent="0.25">
      <c r="B2" s="386" t="s">
        <v>59</v>
      </c>
      <c r="C2" s="386"/>
      <c r="D2" s="386"/>
      <c r="E2" s="386"/>
      <c r="F2" s="386"/>
      <c r="G2" s="386"/>
      <c r="H2" s="386"/>
    </row>
    <row r="3" spans="2:17" x14ac:dyDescent="0.25">
      <c r="B3" s="5"/>
      <c r="C3" s="5"/>
      <c r="D3" s="5"/>
      <c r="E3" s="5"/>
      <c r="F3" s="5"/>
      <c r="G3" s="5"/>
      <c r="H3" s="5"/>
      <c r="I3" s="5"/>
      <c r="J3" s="5"/>
      <c r="K3" s="5"/>
      <c r="L3" s="5"/>
      <c r="M3" s="5"/>
      <c r="N3" s="5"/>
      <c r="O3" s="5"/>
      <c r="P3" s="5"/>
      <c r="Q3" s="5"/>
    </row>
    <row r="4" spans="2:17" x14ac:dyDescent="0.25">
      <c r="B4" s="387" t="s">
        <v>60</v>
      </c>
      <c r="C4" s="387"/>
      <c r="D4" s="387"/>
      <c r="E4" s="36"/>
      <c r="F4" s="36"/>
      <c r="G4" s="36"/>
      <c r="H4" s="37"/>
      <c r="I4" s="5"/>
      <c r="J4" s="5"/>
      <c r="K4" s="5"/>
      <c r="L4" s="5"/>
      <c r="M4" s="5"/>
      <c r="N4" s="5"/>
      <c r="O4" s="5"/>
      <c r="P4" s="5"/>
      <c r="Q4" s="5"/>
    </row>
    <row r="5" spans="2:17" ht="15.75" thickBot="1" x14ac:dyDescent="0.3">
      <c r="B5" s="38" t="s">
        <v>61</v>
      </c>
      <c r="C5" s="5"/>
      <c r="D5" s="5"/>
      <c r="E5" s="5"/>
      <c r="F5" s="5"/>
      <c r="G5" s="5"/>
      <c r="H5" s="5"/>
      <c r="I5" s="5"/>
      <c r="J5" s="5"/>
      <c r="K5" s="5"/>
      <c r="L5" s="5"/>
      <c r="M5" s="5"/>
      <c r="N5" s="5"/>
      <c r="O5" s="5"/>
      <c r="P5" s="5"/>
      <c r="Q5" s="5"/>
    </row>
    <row r="6" spans="2:17" ht="15" customHeight="1" thickTop="1" x14ac:dyDescent="0.25">
      <c r="B6" s="388" t="s">
        <v>62</v>
      </c>
      <c r="C6" s="389"/>
      <c r="D6" s="389"/>
      <c r="E6" s="389"/>
      <c r="F6" s="389"/>
      <c r="G6" s="389"/>
      <c r="H6" s="390"/>
      <c r="I6" s="39"/>
      <c r="J6" s="39"/>
      <c r="K6" s="5"/>
      <c r="L6" s="5"/>
      <c r="M6" s="5"/>
      <c r="N6" s="5"/>
      <c r="O6" s="5"/>
      <c r="P6" s="5"/>
      <c r="Q6" s="5"/>
    </row>
    <row r="7" spans="2:17" ht="15.75" thickBot="1" x14ac:dyDescent="0.3">
      <c r="B7" s="391"/>
      <c r="C7" s="392"/>
      <c r="D7" s="392"/>
      <c r="E7" s="392"/>
      <c r="F7" s="392"/>
      <c r="G7" s="392"/>
      <c r="H7" s="393"/>
      <c r="I7" s="39"/>
      <c r="J7" s="39"/>
      <c r="K7" s="5"/>
      <c r="L7" s="5"/>
      <c r="M7" s="5"/>
      <c r="N7" s="5"/>
      <c r="O7" s="5"/>
      <c r="P7" s="5"/>
      <c r="Q7" s="5"/>
    </row>
    <row r="8" spans="2:17" ht="15.75" thickTop="1" x14ac:dyDescent="0.25">
      <c r="B8" s="5"/>
      <c r="C8" s="5"/>
      <c r="D8" s="5"/>
      <c r="E8" s="5"/>
      <c r="F8" s="5"/>
      <c r="G8" s="5"/>
      <c r="H8" s="5"/>
      <c r="I8" s="5"/>
      <c r="J8" s="5"/>
      <c r="K8" s="5"/>
      <c r="L8" s="5"/>
      <c r="M8" s="5"/>
      <c r="N8" s="5"/>
      <c r="O8" s="5"/>
      <c r="P8" s="5"/>
      <c r="Q8" s="5"/>
    </row>
    <row r="9" spans="2:17" x14ac:dyDescent="0.25">
      <c r="B9" s="5"/>
      <c r="C9" s="5"/>
      <c r="D9" s="5"/>
      <c r="E9" s="5"/>
      <c r="F9" s="5"/>
      <c r="G9" s="5"/>
      <c r="H9" s="5"/>
      <c r="I9" s="5"/>
      <c r="J9" s="5"/>
      <c r="K9" s="5"/>
      <c r="L9" s="5"/>
      <c r="M9" s="5"/>
      <c r="N9" s="5"/>
      <c r="O9" s="5"/>
      <c r="P9" s="5"/>
      <c r="Q9" s="5"/>
    </row>
    <row r="10" spans="2:17" x14ac:dyDescent="0.25">
      <c r="B10" s="5"/>
      <c r="C10" s="5"/>
      <c r="D10" s="5"/>
      <c r="E10" s="5"/>
      <c r="F10" s="5"/>
      <c r="G10" s="5"/>
      <c r="H10" s="5"/>
      <c r="I10" s="5"/>
      <c r="J10" s="5"/>
      <c r="K10" s="5"/>
      <c r="L10" s="5"/>
      <c r="M10" s="5"/>
      <c r="N10" s="5"/>
      <c r="O10" s="5"/>
      <c r="P10" s="5"/>
      <c r="Q10" s="5"/>
    </row>
    <row r="11" spans="2:17" x14ac:dyDescent="0.25">
      <c r="B11" s="5"/>
      <c r="C11" s="5"/>
      <c r="D11" s="5"/>
      <c r="E11" s="5"/>
      <c r="F11" s="5"/>
      <c r="G11" s="5"/>
      <c r="H11" s="5"/>
      <c r="I11" s="5"/>
      <c r="J11" s="5"/>
      <c r="K11" s="5"/>
      <c r="L11" s="5"/>
      <c r="M11" s="5"/>
      <c r="N11" s="5"/>
      <c r="O11" s="5"/>
      <c r="P11" s="5"/>
      <c r="Q11" s="5"/>
    </row>
    <row r="12" spans="2:17" x14ac:dyDescent="0.25">
      <c r="B12" s="5"/>
      <c r="C12" s="5"/>
      <c r="D12" s="5"/>
      <c r="E12" s="5"/>
      <c r="F12" s="5"/>
      <c r="G12" s="5"/>
      <c r="H12" s="5"/>
      <c r="I12" s="5"/>
      <c r="J12" s="5"/>
      <c r="K12" s="5"/>
      <c r="L12" s="5"/>
      <c r="M12" s="5"/>
      <c r="N12" s="5"/>
      <c r="O12" s="5"/>
      <c r="P12" s="5"/>
      <c r="Q12" s="5"/>
    </row>
    <row r="13" spans="2:17" x14ac:dyDescent="0.25">
      <c r="B13" s="5"/>
      <c r="C13" s="5"/>
      <c r="D13" s="5"/>
      <c r="E13" s="5"/>
      <c r="F13" s="5"/>
      <c r="G13" s="5"/>
      <c r="H13" s="5"/>
      <c r="I13" s="5"/>
      <c r="J13" s="5"/>
      <c r="K13" s="5"/>
      <c r="L13" s="5"/>
      <c r="M13" s="5"/>
      <c r="N13" s="5"/>
      <c r="O13" s="5"/>
      <c r="P13" s="5"/>
      <c r="Q13" s="5"/>
    </row>
    <row r="14" spans="2:17" x14ac:dyDescent="0.25">
      <c r="B14" s="5"/>
      <c r="C14" s="5"/>
      <c r="D14" s="5"/>
      <c r="E14" s="5"/>
      <c r="F14" s="5"/>
      <c r="G14" s="5"/>
      <c r="H14" s="5"/>
      <c r="I14" s="5"/>
      <c r="J14" s="5"/>
      <c r="K14" s="5"/>
      <c r="L14" s="5"/>
      <c r="M14" s="5"/>
      <c r="N14" s="5"/>
      <c r="O14" s="5"/>
      <c r="P14" s="5"/>
      <c r="Q14" s="5"/>
    </row>
    <row r="15" spans="2:17" x14ac:dyDescent="0.25">
      <c r="B15" s="5"/>
      <c r="C15" s="5"/>
      <c r="D15" s="5"/>
      <c r="E15" s="5"/>
      <c r="F15" s="5"/>
      <c r="G15" s="5"/>
      <c r="H15" s="40"/>
      <c r="I15" s="40"/>
      <c r="J15" s="40"/>
      <c r="K15" s="5"/>
      <c r="L15" s="5"/>
      <c r="M15" s="5"/>
      <c r="N15" s="5"/>
      <c r="O15" s="5"/>
      <c r="P15" s="5"/>
      <c r="Q15" s="5"/>
    </row>
    <row r="16" spans="2:17" ht="15" customHeight="1" x14ac:dyDescent="0.25">
      <c r="B16" s="5"/>
      <c r="C16" s="5"/>
      <c r="D16" s="5"/>
      <c r="E16" s="5"/>
      <c r="F16" s="5"/>
      <c r="G16" s="33"/>
      <c r="H16" s="41"/>
      <c r="I16" s="41"/>
      <c r="J16" s="41"/>
      <c r="K16" s="5"/>
      <c r="L16" s="5"/>
      <c r="M16" s="5"/>
      <c r="N16" s="5"/>
      <c r="O16" s="5"/>
      <c r="P16" s="5"/>
      <c r="Q16" s="5"/>
    </row>
    <row r="17" spans="2:17" x14ac:dyDescent="0.25">
      <c r="B17" s="5"/>
      <c r="C17" s="5"/>
      <c r="D17" s="5"/>
      <c r="E17" s="5"/>
      <c r="F17" s="5"/>
      <c r="G17" s="33"/>
      <c r="H17" s="41"/>
      <c r="I17" s="41"/>
      <c r="J17" s="41"/>
      <c r="K17" s="5"/>
      <c r="L17" s="5"/>
      <c r="M17" s="5"/>
      <c r="P17" s="5"/>
      <c r="Q17" s="5"/>
    </row>
    <row r="18" spans="2:17" x14ac:dyDescent="0.25">
      <c r="B18" s="5"/>
      <c r="C18" s="5"/>
      <c r="D18" s="5"/>
      <c r="E18" s="5"/>
      <c r="F18" s="5"/>
      <c r="G18" s="5"/>
      <c r="H18" s="5"/>
      <c r="I18" s="5"/>
      <c r="J18" s="5"/>
      <c r="K18" s="5"/>
      <c r="L18" s="5"/>
      <c r="M18" s="5"/>
      <c r="P18" s="5"/>
      <c r="Q18" s="5"/>
    </row>
    <row r="19" spans="2:17" x14ac:dyDescent="0.25">
      <c r="B19" s="5"/>
      <c r="C19" s="5"/>
      <c r="D19" s="5"/>
      <c r="E19" s="5"/>
      <c r="F19" s="5"/>
      <c r="G19" s="5"/>
      <c r="H19" s="5"/>
      <c r="I19" s="5"/>
      <c r="J19" s="5"/>
      <c r="K19" s="5"/>
      <c r="L19" s="5"/>
      <c r="M19" s="5"/>
      <c r="P19" s="5"/>
      <c r="Q19" s="5"/>
    </row>
    <row r="20" spans="2:17" x14ac:dyDescent="0.25">
      <c r="B20" s="5"/>
      <c r="C20" s="5"/>
      <c r="D20" s="5"/>
      <c r="E20" s="5"/>
      <c r="F20" s="5"/>
      <c r="G20" s="5"/>
      <c r="H20" s="5"/>
      <c r="I20" s="5"/>
      <c r="J20" s="5"/>
      <c r="K20" s="5"/>
      <c r="L20" s="5"/>
      <c r="M20" s="5"/>
      <c r="P20" s="5"/>
      <c r="Q20" s="5"/>
    </row>
    <row r="21" spans="2:17" ht="15.75" thickBot="1" x14ac:dyDescent="0.3">
      <c r="B21" s="42" t="s">
        <v>63</v>
      </c>
      <c r="C21" s="40"/>
      <c r="D21" s="40"/>
      <c r="E21" s="40"/>
      <c r="F21" s="40"/>
      <c r="G21" s="40"/>
      <c r="H21" s="5"/>
      <c r="I21" s="5"/>
      <c r="J21" s="5"/>
      <c r="K21" s="5"/>
      <c r="L21" s="5"/>
      <c r="M21" s="5"/>
      <c r="P21" s="5"/>
      <c r="Q21" s="5"/>
    </row>
    <row r="22" spans="2:17" ht="15" customHeight="1" thickTop="1" x14ac:dyDescent="0.25">
      <c r="B22" s="388" t="s">
        <v>160</v>
      </c>
      <c r="C22" s="389"/>
      <c r="D22" s="389"/>
      <c r="E22" s="389"/>
      <c r="F22" s="389"/>
      <c r="G22" s="389"/>
      <c r="H22" s="390"/>
      <c r="I22" s="5"/>
      <c r="J22" s="5"/>
      <c r="K22" s="5"/>
      <c r="L22" s="5"/>
      <c r="M22" s="5"/>
      <c r="P22" s="5"/>
      <c r="Q22" s="5"/>
    </row>
    <row r="23" spans="2:17" ht="15.75" thickBot="1" x14ac:dyDescent="0.3">
      <c r="B23" s="391"/>
      <c r="C23" s="392"/>
      <c r="D23" s="392"/>
      <c r="E23" s="392"/>
      <c r="F23" s="392"/>
      <c r="G23" s="392"/>
      <c r="H23" s="393"/>
      <c r="I23" s="5"/>
      <c r="K23" s="5"/>
      <c r="L23" s="5"/>
      <c r="M23" s="5"/>
      <c r="P23" s="5"/>
      <c r="Q23" s="5"/>
    </row>
    <row r="24" spans="2:17" ht="15" customHeight="1" thickTop="1" x14ac:dyDescent="0.25">
      <c r="B24" s="394" t="s">
        <v>65</v>
      </c>
      <c r="C24" s="395"/>
      <c r="D24" s="395"/>
      <c r="E24" s="395"/>
      <c r="F24" s="395"/>
      <c r="G24" s="395"/>
      <c r="H24" s="396"/>
      <c r="I24" s="5"/>
      <c r="J24" s="5"/>
      <c r="K24" s="5"/>
      <c r="L24" s="5"/>
      <c r="M24" s="5"/>
      <c r="P24" s="5"/>
      <c r="Q24" s="5"/>
    </row>
    <row r="25" spans="2:17" x14ac:dyDescent="0.25">
      <c r="B25" s="397"/>
      <c r="C25" s="398"/>
      <c r="D25" s="398"/>
      <c r="E25" s="398"/>
      <c r="F25" s="398"/>
      <c r="G25" s="398"/>
      <c r="H25" s="399"/>
      <c r="I25" s="5"/>
      <c r="J25" s="5"/>
      <c r="K25" s="5"/>
      <c r="L25" s="5"/>
      <c r="M25" s="5"/>
      <c r="P25" s="5"/>
      <c r="Q25" s="5"/>
    </row>
    <row r="26" spans="2:17" x14ac:dyDescent="0.25">
      <c r="B26" s="397"/>
      <c r="C26" s="398"/>
      <c r="D26" s="398"/>
      <c r="E26" s="398"/>
      <c r="F26" s="398"/>
      <c r="G26" s="398"/>
      <c r="H26" s="399"/>
      <c r="I26" s="5"/>
      <c r="J26" s="5"/>
      <c r="K26" s="5"/>
      <c r="L26" s="5"/>
    </row>
    <row r="27" spans="2:17" x14ac:dyDescent="0.25">
      <c r="B27" s="397"/>
      <c r="C27" s="398"/>
      <c r="D27" s="398"/>
      <c r="E27" s="398"/>
      <c r="F27" s="398"/>
      <c r="G27" s="398"/>
      <c r="H27" s="399"/>
      <c r="I27" s="5"/>
      <c r="J27" s="5"/>
      <c r="K27" s="5"/>
      <c r="L27" s="5"/>
    </row>
    <row r="28" spans="2:17" x14ac:dyDescent="0.25">
      <c r="B28" s="400"/>
      <c r="C28" s="401"/>
      <c r="D28" s="401"/>
      <c r="E28" s="401"/>
      <c r="F28" s="401"/>
      <c r="G28" s="401"/>
      <c r="H28" s="402"/>
      <c r="I28" s="5"/>
      <c r="J28" s="5"/>
      <c r="K28" s="5"/>
      <c r="L28" s="5"/>
    </row>
    <row r="29" spans="2:17" ht="8.25" customHeight="1" x14ac:dyDescent="0.25">
      <c r="B29" s="254"/>
      <c r="C29" s="254"/>
      <c r="D29" s="254"/>
      <c r="E29" s="254"/>
      <c r="F29" s="254"/>
      <c r="G29" s="254"/>
      <c r="H29" s="254"/>
      <c r="I29" s="5"/>
      <c r="J29" s="5"/>
      <c r="K29" s="5"/>
      <c r="L29" s="5"/>
    </row>
    <row r="30" spans="2:17" ht="15.75" customHeight="1" x14ac:dyDescent="0.25">
      <c r="B30" s="403" t="s">
        <v>311</v>
      </c>
      <c r="C30" s="403"/>
      <c r="D30" s="403"/>
      <c r="E30" s="403"/>
      <c r="F30" s="403"/>
      <c r="G30" s="403"/>
      <c r="H30" s="403"/>
      <c r="I30" s="5"/>
      <c r="J30" s="5"/>
      <c r="K30" s="5"/>
      <c r="L30" s="5"/>
    </row>
    <row r="31" spans="2:17" ht="15.75" customHeight="1" x14ac:dyDescent="0.25">
      <c r="B31" s="403"/>
      <c r="C31" s="403"/>
      <c r="D31" s="403"/>
      <c r="E31" s="403"/>
      <c r="F31" s="403"/>
      <c r="G31" s="403"/>
      <c r="H31" s="403"/>
      <c r="I31" s="5"/>
      <c r="J31" s="5"/>
      <c r="K31" s="5"/>
      <c r="L31" s="5"/>
    </row>
    <row r="32" spans="2:17" ht="12" customHeight="1" thickBot="1" x14ac:dyDescent="0.3">
      <c r="B32" s="7"/>
      <c r="C32" s="5"/>
      <c r="D32" s="5"/>
      <c r="E32" s="5"/>
      <c r="F32" s="5"/>
      <c r="G32" s="5"/>
      <c r="H32" s="5"/>
      <c r="I32" s="5"/>
      <c r="J32" s="5"/>
      <c r="K32" s="5"/>
      <c r="L32" s="5"/>
    </row>
    <row r="33" spans="2:12" ht="15" customHeight="1" thickTop="1" thickBot="1" x14ac:dyDescent="0.3">
      <c r="B33" s="380" t="s">
        <v>66</v>
      </c>
      <c r="C33" s="380"/>
      <c r="D33" s="380"/>
      <c r="E33" s="43"/>
      <c r="F33" s="44">
        <v>715</v>
      </c>
      <c r="G33" s="5" t="s">
        <v>4</v>
      </c>
      <c r="I33" s="5"/>
      <c r="J33" s="5"/>
      <c r="K33" s="5"/>
    </row>
    <row r="34" spans="2:12" ht="15" customHeight="1" thickTop="1" thickBot="1" x14ac:dyDescent="0.3">
      <c r="B34" s="381" t="s">
        <v>305</v>
      </c>
      <c r="C34" s="381"/>
      <c r="D34" s="381"/>
      <c r="E34" s="385"/>
      <c r="F34" s="221">
        <v>140</v>
      </c>
      <c r="G34" s="5" t="s">
        <v>312</v>
      </c>
      <c r="H34" s="7"/>
      <c r="I34" s="5"/>
      <c r="J34" s="5"/>
      <c r="K34" s="5"/>
    </row>
    <row r="35" spans="2:12" ht="15.75" customHeight="1" thickTop="1" thickBot="1" x14ac:dyDescent="0.3">
      <c r="B35" s="380" t="s">
        <v>306</v>
      </c>
      <c r="C35" s="380"/>
      <c r="D35" s="380"/>
      <c r="E35" s="43"/>
      <c r="F35" s="45">
        <v>10</v>
      </c>
      <c r="G35" s="5" t="s">
        <v>67</v>
      </c>
      <c r="H35" s="5"/>
      <c r="I35" s="5"/>
      <c r="J35" s="5"/>
      <c r="K35" s="5"/>
      <c r="L35" s="5"/>
    </row>
    <row r="36" spans="2:12" ht="15.75" thickTop="1" x14ac:dyDescent="0.25">
      <c r="B36" s="380" t="s">
        <v>307</v>
      </c>
      <c r="C36" s="380"/>
      <c r="D36" s="380"/>
      <c r="E36" s="380"/>
      <c r="F36" s="311">
        <f>'DATI '!G28</f>
        <v>21</v>
      </c>
      <c r="G36" s="5" t="s">
        <v>4</v>
      </c>
      <c r="H36" s="46" t="str">
        <f>IF(F36&gt;200,"ERROR!",IF(F36&lt;0,"ERROR!",""))</f>
        <v/>
      </c>
      <c r="I36" s="5"/>
      <c r="J36" s="5"/>
      <c r="K36" s="5"/>
      <c r="L36" s="5"/>
    </row>
    <row r="37" spans="2:12" ht="8.25" customHeight="1" x14ac:dyDescent="0.25">
      <c r="G37" s="40"/>
      <c r="H37" s="40"/>
    </row>
    <row r="38" spans="2:12" x14ac:dyDescent="0.25">
      <c r="B38" s="381" t="s">
        <v>308</v>
      </c>
      <c r="C38" s="381"/>
      <c r="D38" s="381"/>
      <c r="E38" s="380"/>
      <c r="F38" s="328" t="str">
        <f>VLOOKUP('dati nascosti vento'!AD120,'dati nascosti vento'!AD109:AE117,2,FALSE)</f>
        <v>IV</v>
      </c>
      <c r="G38" s="40"/>
      <c r="H38" s="40"/>
      <c r="I38" s="40"/>
      <c r="J38" s="40"/>
      <c r="K38" s="5"/>
      <c r="L38" s="5"/>
    </row>
    <row r="39" spans="2:12" x14ac:dyDescent="0.25">
      <c r="B39" s="40"/>
      <c r="C39" s="40"/>
      <c r="D39" s="40"/>
      <c r="E39" s="40"/>
      <c r="F39" s="40"/>
      <c r="G39" s="40"/>
      <c r="H39" s="40"/>
      <c r="I39" s="40"/>
      <c r="J39" s="40"/>
      <c r="K39" s="5"/>
      <c r="L39" s="5"/>
    </row>
    <row r="40" spans="2:12" x14ac:dyDescent="0.25">
      <c r="B40" s="48" t="s">
        <v>69</v>
      </c>
      <c r="C40" s="37"/>
      <c r="D40" s="37"/>
      <c r="E40" s="37"/>
      <c r="F40" s="49"/>
      <c r="G40" s="49"/>
      <c r="H40" s="49"/>
      <c r="I40" s="40"/>
      <c r="J40" s="40"/>
      <c r="K40" s="5"/>
      <c r="L40" s="5"/>
    </row>
    <row r="41" spans="2:12" x14ac:dyDescent="0.25">
      <c r="B41" s="40"/>
      <c r="C41" s="40"/>
      <c r="D41" s="40"/>
      <c r="E41" s="40"/>
      <c r="F41" s="5"/>
      <c r="G41" s="5"/>
      <c r="H41" s="5"/>
      <c r="I41" s="5"/>
      <c r="J41" s="5"/>
      <c r="K41" s="5"/>
      <c r="L41" s="5"/>
    </row>
    <row r="42" spans="2:12" ht="15.75" x14ac:dyDescent="0.25">
      <c r="B42" s="50" t="s">
        <v>70</v>
      </c>
      <c r="C42" s="50" t="s">
        <v>71</v>
      </c>
      <c r="D42" s="50" t="s">
        <v>72</v>
      </c>
      <c r="E42" s="50" t="s">
        <v>73</v>
      </c>
      <c r="F42" s="5"/>
      <c r="G42" s="5"/>
      <c r="H42" s="5"/>
      <c r="I42" s="5"/>
      <c r="J42" s="5"/>
      <c r="K42" s="5"/>
      <c r="L42" s="5"/>
    </row>
    <row r="43" spans="2:12" x14ac:dyDescent="0.25">
      <c r="B43" s="50">
        <f>IF($B$6='dati nascosti vento'!$B$4,'dati nascosti vento'!C4,IF($B$6='dati nascosti vento'!$B$5,'dati nascosti vento'!C5,IF($B$6='dati nascosti vento'!$B$6,'dati nascosti vento'!C6,IF($B$6='dati nascosti vento'!$B$7,'dati nascosti vento'!C7,IF($B$6='dati nascosti vento'!$B$8,'dati nascosti vento'!C8,IF($B$6='dati nascosti vento'!$B$9,'dati nascosti vento'!C9,IF($B$6='dati nascosti vento'!$B$10,'dati nascosti vento'!C10,IF($B$6='dati nascosti vento'!$B$11,'dati nascosti vento'!C11,IF($B$6='dati nascosti vento'!$B$12,'dati nascosti vento'!C12,"")))))))))</f>
        <v>3</v>
      </c>
      <c r="C43" s="50">
        <f>IF($B$6='dati nascosti vento'!$B$4,'dati nascosti vento'!D4,IF($B$6='dati nascosti vento'!$B$5,'dati nascosti vento'!D5,IF($B$6='dati nascosti vento'!$B$6,'dati nascosti vento'!D6,IF($B$6='dati nascosti vento'!$B$7,'dati nascosti vento'!D7,IF($B$6='dati nascosti vento'!$B$8,'dati nascosti vento'!D8,IF($B$6='dati nascosti vento'!$B$9,'dati nascosti vento'!D9,IF($B$6='dati nascosti vento'!$B$10,'dati nascosti vento'!D10,IF($B$6='dati nascosti vento'!$B$11,'dati nascosti vento'!D11,IF($B$6='dati nascosti vento'!$B$12,'dati nascosti vento'!D12,"")))))))))</f>
        <v>27</v>
      </c>
      <c r="D43" s="50">
        <f>IF($B$6='dati nascosti vento'!$B$4,'dati nascosti vento'!E4,IF($B$6='dati nascosti vento'!$B$5,'dati nascosti vento'!E5,IF($B$6='dati nascosti vento'!$B$6,'dati nascosti vento'!E6,IF($B$6='dati nascosti vento'!$B$7,'dati nascosti vento'!E7,IF($B$6='dati nascosti vento'!$B$8,'dati nascosti vento'!E8,IF($B$6='dati nascosti vento'!$B$9,'dati nascosti vento'!E9,IF($B$6='dati nascosti vento'!$B$10,'dati nascosti vento'!E10,IF($B$6='dati nascosti vento'!$B$11,'dati nascosti vento'!E11,IF($B$6='dati nascosti vento'!$B$12,'dati nascosti vento'!E12,"")))))))))</f>
        <v>500</v>
      </c>
      <c r="E43" s="50">
        <f>IF($B$6='dati nascosti vento'!$B$4,'dati nascosti vento'!F4,IF($B$6='dati nascosti vento'!$B$5,'dati nascosti vento'!F5,IF($B$6='dati nascosti vento'!$B$6,'dati nascosti vento'!F6,IF($B$6='dati nascosti vento'!$B$7,'dati nascosti vento'!F7,IF($B$6='dati nascosti vento'!$B$8,'dati nascosti vento'!F8,IF($B$6='dati nascosti vento'!$B$9,'dati nascosti vento'!F9,IF($B$6='dati nascosti vento'!$B$10,'dati nascosti vento'!F10,IF($B$6='dati nascosti vento'!$B$11,'dati nascosti vento'!F11,IF($B$6='dati nascosti vento'!$B$12,'dati nascosti vento'!F12,"")))))))))</f>
        <v>0.02</v>
      </c>
      <c r="F43" s="5"/>
      <c r="G43" s="5"/>
      <c r="H43" s="5"/>
      <c r="I43" s="5"/>
      <c r="J43" s="5"/>
      <c r="K43" s="5"/>
      <c r="L43" s="5"/>
    </row>
    <row r="44" spans="2:12" x14ac:dyDescent="0.25">
      <c r="B44" s="40"/>
      <c r="C44" s="40"/>
      <c r="D44" s="40"/>
      <c r="E44" s="40"/>
      <c r="F44" s="40"/>
      <c r="G44" s="40"/>
      <c r="H44" s="40"/>
      <c r="I44" s="40"/>
      <c r="J44" s="40"/>
      <c r="K44" s="5"/>
      <c r="L44" s="5"/>
    </row>
    <row r="45" spans="2:12" ht="15.75" x14ac:dyDescent="0.25">
      <c r="B45" s="357" t="s">
        <v>74</v>
      </c>
      <c r="C45" s="358"/>
      <c r="D45" s="358"/>
      <c r="E45" s="359"/>
      <c r="F45" s="5"/>
      <c r="G45" s="5"/>
      <c r="H45" s="5"/>
      <c r="I45" s="5"/>
      <c r="J45" s="5"/>
      <c r="K45" s="5"/>
      <c r="L45" s="5"/>
    </row>
    <row r="46" spans="2:12" ht="14.45" customHeight="1" x14ac:dyDescent="0.25">
      <c r="B46" s="350" t="s">
        <v>75</v>
      </c>
      <c r="C46" s="351"/>
      <c r="D46" s="351"/>
      <c r="E46" s="352"/>
      <c r="F46" s="5"/>
      <c r="G46" s="5"/>
      <c r="H46" s="5"/>
      <c r="I46" s="5"/>
      <c r="J46" s="5"/>
      <c r="K46" s="5"/>
      <c r="L46" s="5"/>
    </row>
    <row r="47" spans="2:12" x14ac:dyDescent="0.25">
      <c r="B47" s="5"/>
      <c r="C47" s="5"/>
      <c r="D47" s="5"/>
      <c r="E47" s="5"/>
      <c r="F47" s="40"/>
      <c r="G47" s="40"/>
      <c r="H47" s="40"/>
      <c r="I47" s="40"/>
      <c r="J47" s="40"/>
      <c r="K47" s="5"/>
      <c r="L47" s="5"/>
    </row>
    <row r="48" spans="2:12" ht="16.5" x14ac:dyDescent="0.25">
      <c r="B48" s="382" t="s">
        <v>76</v>
      </c>
      <c r="C48" s="382"/>
      <c r="D48" s="382"/>
      <c r="E48" s="51">
        <f>IF(F33&lt;=D43,C43,C43+E43*(F33-D43))*VLOOKUP(F35,'dati nascosti vento'!H4:I102,2,FALSE)</f>
        <v>28.268359366536597</v>
      </c>
      <c r="F48" s="52" t="s">
        <v>77</v>
      </c>
      <c r="G48" s="40"/>
      <c r="H48" s="40"/>
      <c r="I48" s="40"/>
      <c r="J48" s="40"/>
      <c r="K48" s="5"/>
      <c r="L48" s="5"/>
    </row>
    <row r="49" spans="2:17" x14ac:dyDescent="0.25">
      <c r="B49" s="40"/>
      <c r="C49" s="40"/>
      <c r="D49" s="40"/>
      <c r="E49" s="40"/>
      <c r="F49" s="40"/>
      <c r="G49" s="40"/>
      <c r="H49" s="40"/>
      <c r="I49" s="40"/>
      <c r="J49" s="40"/>
      <c r="K49" s="5"/>
      <c r="L49" s="5"/>
    </row>
    <row r="50" spans="2:17" ht="15.75" x14ac:dyDescent="0.25">
      <c r="B50" s="357" t="s">
        <v>78</v>
      </c>
      <c r="C50" s="358"/>
      <c r="D50" s="358"/>
      <c r="E50" s="359"/>
      <c r="F50" s="40"/>
      <c r="G50" s="40"/>
      <c r="H50" s="40"/>
      <c r="I50" s="40"/>
      <c r="J50" s="40"/>
      <c r="K50" s="5"/>
      <c r="L50" s="5"/>
    </row>
    <row r="51" spans="2:17" ht="15.75" x14ac:dyDescent="0.25">
      <c r="B51" s="383" t="s">
        <v>79</v>
      </c>
      <c r="C51" s="379"/>
      <c r="D51" s="379"/>
      <c r="E51" s="384"/>
      <c r="F51" s="40"/>
      <c r="G51" s="40"/>
      <c r="H51" s="40"/>
      <c r="I51" s="40"/>
      <c r="J51" s="40"/>
      <c r="K51" s="5"/>
      <c r="L51" s="5"/>
    </row>
    <row r="52" spans="2:17" ht="15.75" x14ac:dyDescent="0.25">
      <c r="B52" s="383" t="s">
        <v>80</v>
      </c>
      <c r="C52" s="379"/>
      <c r="D52" s="379"/>
      <c r="E52" s="384"/>
      <c r="F52" s="40"/>
      <c r="G52" s="40"/>
      <c r="H52" s="40"/>
      <c r="I52" s="40"/>
      <c r="J52" s="40"/>
      <c r="K52" s="5"/>
      <c r="L52" s="5"/>
    </row>
    <row r="53" spans="2:17" ht="15.75" x14ac:dyDescent="0.25">
      <c r="B53" s="383" t="s">
        <v>81</v>
      </c>
      <c r="C53" s="379"/>
      <c r="D53" s="379"/>
      <c r="E53" s="384"/>
      <c r="F53" s="40"/>
      <c r="G53" s="40"/>
      <c r="H53" s="40"/>
      <c r="I53" s="40"/>
      <c r="J53" s="40"/>
      <c r="K53" s="5"/>
      <c r="L53" s="5"/>
    </row>
    <row r="54" spans="2:17" ht="15.75" x14ac:dyDescent="0.25">
      <c r="B54" s="350" t="s">
        <v>82</v>
      </c>
      <c r="C54" s="351"/>
      <c r="D54" s="351"/>
      <c r="E54" s="352"/>
      <c r="F54" s="40"/>
      <c r="G54" s="40"/>
      <c r="H54" s="40"/>
      <c r="I54" s="40"/>
      <c r="J54" s="40"/>
      <c r="K54" s="5"/>
      <c r="L54" s="5"/>
    </row>
    <row r="55" spans="2:17" x14ac:dyDescent="0.25">
      <c r="B55" s="40"/>
      <c r="C55" s="40"/>
      <c r="D55" s="40"/>
      <c r="E55" s="40"/>
      <c r="F55" s="40"/>
      <c r="G55" s="40"/>
      <c r="H55" s="40"/>
      <c r="I55" s="40"/>
      <c r="J55" s="40"/>
      <c r="K55" s="5"/>
      <c r="L55" s="5"/>
    </row>
    <row r="56" spans="2:17" ht="15.75" x14ac:dyDescent="0.25">
      <c r="B56" s="379" t="s">
        <v>83</v>
      </c>
      <c r="C56" s="379"/>
      <c r="D56" s="40" t="s">
        <v>84</v>
      </c>
      <c r="E56" s="5"/>
      <c r="F56" s="40"/>
      <c r="G56" s="40"/>
      <c r="H56" s="40"/>
      <c r="I56" s="40"/>
      <c r="J56" s="40"/>
      <c r="K56" s="5"/>
      <c r="L56" s="5"/>
    </row>
    <row r="57" spans="2:17" x14ac:dyDescent="0.25">
      <c r="B57" s="40"/>
      <c r="C57" s="40"/>
      <c r="D57" s="40"/>
      <c r="E57" s="5"/>
      <c r="F57" s="40"/>
      <c r="G57" s="40"/>
      <c r="H57" s="40"/>
      <c r="I57" s="40"/>
      <c r="J57" s="40"/>
      <c r="K57" s="5"/>
      <c r="L57" s="5"/>
    </row>
    <row r="58" spans="2:17" x14ac:dyDescent="0.25">
      <c r="B58" s="360" t="s">
        <v>85</v>
      </c>
      <c r="C58" s="360"/>
      <c r="D58" s="360"/>
      <c r="E58" s="53">
        <f>0.5*1.25*E48^2</f>
        <v>499.43758829728586</v>
      </c>
      <c r="F58" s="54" t="s">
        <v>86</v>
      </c>
      <c r="G58" s="40"/>
      <c r="H58" s="40"/>
      <c r="I58" s="40"/>
      <c r="J58" s="40"/>
      <c r="K58" s="5"/>
      <c r="L58" s="5"/>
    </row>
    <row r="59" spans="2:17" x14ac:dyDescent="0.25">
      <c r="B59" s="5"/>
      <c r="C59" s="5"/>
      <c r="D59" s="5"/>
      <c r="E59" s="5"/>
      <c r="F59" s="40"/>
      <c r="G59" s="5"/>
      <c r="H59" s="40"/>
      <c r="I59" s="40"/>
      <c r="J59" s="40"/>
      <c r="K59" s="5"/>
      <c r="L59" s="5"/>
    </row>
    <row r="60" spans="2:17" x14ac:dyDescent="0.25">
      <c r="B60" s="48" t="s">
        <v>87</v>
      </c>
      <c r="C60" s="37"/>
      <c r="D60" s="37"/>
      <c r="E60" s="37"/>
      <c r="F60" s="49"/>
      <c r="G60" s="49"/>
      <c r="H60" s="49"/>
      <c r="I60" s="40"/>
      <c r="J60" s="40"/>
      <c r="K60" s="5"/>
      <c r="L60" s="5"/>
    </row>
    <row r="61" spans="2:17" ht="15.75" thickBot="1" x14ac:dyDescent="0.3">
      <c r="B61" s="5"/>
      <c r="C61" s="5"/>
      <c r="D61" s="5"/>
      <c r="E61" s="5"/>
      <c r="F61" s="5"/>
      <c r="G61" s="40"/>
      <c r="H61" s="5"/>
      <c r="I61" s="5"/>
      <c r="J61" s="40"/>
      <c r="K61" s="55"/>
      <c r="L61" s="40"/>
    </row>
    <row r="62" spans="2:17" ht="14.45" customHeight="1" thickTop="1" thickBot="1" x14ac:dyDescent="0.3">
      <c r="B62" s="56" t="s">
        <v>88</v>
      </c>
      <c r="C62" s="56"/>
      <c r="D62" s="56"/>
      <c r="E62" s="5"/>
      <c r="G62" s="57" t="s">
        <v>89</v>
      </c>
      <c r="H62" s="58">
        <v>0.96</v>
      </c>
      <c r="I62" s="5"/>
      <c r="J62" s="59"/>
      <c r="K62" s="5"/>
      <c r="L62" s="59"/>
    </row>
    <row r="63" spans="2:17" ht="14.45" customHeight="1" thickTop="1" x14ac:dyDescent="0.25">
      <c r="B63" s="60"/>
      <c r="C63" s="60"/>
      <c r="D63" s="60"/>
      <c r="E63" s="5"/>
      <c r="F63" s="5"/>
      <c r="G63" s="61"/>
      <c r="H63" s="5"/>
      <c r="I63" s="5"/>
      <c r="J63" s="59"/>
      <c r="K63" s="5"/>
      <c r="L63" s="59"/>
      <c r="M63" s="5"/>
      <c r="N63" s="5"/>
      <c r="O63" s="5"/>
      <c r="P63" s="40"/>
      <c r="Q63" s="40"/>
    </row>
    <row r="64" spans="2:17" ht="14.45" customHeight="1" x14ac:dyDescent="0.25">
      <c r="B64" s="361" t="s">
        <v>90</v>
      </c>
      <c r="C64" s="362"/>
      <c r="D64" s="362"/>
      <c r="E64" s="362"/>
      <c r="F64" s="362"/>
      <c r="G64" s="362"/>
      <c r="H64" s="363"/>
      <c r="I64" s="5"/>
      <c r="J64" s="59"/>
      <c r="K64" s="59"/>
      <c r="L64" s="59"/>
      <c r="M64" s="5"/>
      <c r="N64" s="5"/>
      <c r="O64" s="5"/>
      <c r="P64" s="5"/>
      <c r="Q64" s="5"/>
    </row>
    <row r="65" spans="2:17" x14ac:dyDescent="0.25">
      <c r="B65" s="364"/>
      <c r="C65" s="365"/>
      <c r="D65" s="365"/>
      <c r="E65" s="365"/>
      <c r="F65" s="365"/>
      <c r="G65" s="365"/>
      <c r="H65" s="366"/>
      <c r="I65" s="5"/>
      <c r="J65" s="59"/>
      <c r="K65" s="59"/>
      <c r="L65" s="59"/>
      <c r="M65" s="5"/>
      <c r="N65" s="5"/>
      <c r="O65" s="5"/>
      <c r="P65" s="5"/>
      <c r="Q65" s="5"/>
    </row>
    <row r="66" spans="2:17" x14ac:dyDescent="0.25">
      <c r="B66" s="364"/>
      <c r="C66" s="365"/>
      <c r="D66" s="365"/>
      <c r="E66" s="365"/>
      <c r="F66" s="365"/>
      <c r="G66" s="365"/>
      <c r="H66" s="366"/>
      <c r="I66" s="5"/>
      <c r="J66" s="59"/>
      <c r="K66" s="59"/>
      <c r="L66" s="59"/>
      <c r="M66" s="5"/>
      <c r="N66" s="5"/>
      <c r="O66" s="5"/>
      <c r="P66" s="5"/>
      <c r="Q66" s="5"/>
    </row>
    <row r="67" spans="2:17" x14ac:dyDescent="0.25">
      <c r="B67" s="367"/>
      <c r="C67" s="368"/>
      <c r="D67" s="368"/>
      <c r="E67" s="368"/>
      <c r="F67" s="368"/>
      <c r="G67" s="368"/>
      <c r="H67" s="369"/>
      <c r="I67" s="5"/>
      <c r="J67" s="59"/>
      <c r="K67" s="59"/>
      <c r="L67" s="59"/>
      <c r="M67" s="5"/>
      <c r="N67" s="5"/>
      <c r="O67" s="5"/>
      <c r="P67" s="5"/>
      <c r="Q67" s="5"/>
    </row>
    <row r="68" spans="2:17" x14ac:dyDescent="0.25">
      <c r="B68" s="62"/>
      <c r="C68" s="62"/>
      <c r="D68" s="62"/>
      <c r="E68" s="62"/>
      <c r="F68" s="62"/>
      <c r="G68" s="62"/>
      <c r="H68" s="5"/>
      <c r="I68" s="5"/>
      <c r="J68" s="59"/>
      <c r="K68" s="59"/>
      <c r="L68" s="59"/>
      <c r="M68" s="5"/>
      <c r="N68" s="5"/>
      <c r="O68" s="5"/>
      <c r="P68" s="5"/>
      <c r="Q68" s="5"/>
    </row>
    <row r="69" spans="2:17" x14ac:dyDescent="0.25">
      <c r="B69" s="63"/>
      <c r="C69" s="63"/>
      <c r="D69" s="63"/>
      <c r="E69" s="63"/>
      <c r="F69" s="63"/>
      <c r="G69" s="63"/>
      <c r="H69" s="5"/>
      <c r="I69" s="5"/>
      <c r="J69" s="59"/>
      <c r="K69" s="59"/>
      <c r="L69" s="59"/>
      <c r="M69" s="5"/>
      <c r="N69" s="5"/>
      <c r="O69" s="5"/>
      <c r="P69" s="5"/>
      <c r="Q69" s="5"/>
    </row>
    <row r="70" spans="2:17" x14ac:dyDescent="0.25">
      <c r="B70" s="63"/>
      <c r="C70" s="63"/>
      <c r="D70" s="63"/>
      <c r="E70" s="63"/>
      <c r="F70" s="63"/>
      <c r="G70" s="63"/>
      <c r="H70" s="5"/>
      <c r="I70" s="5"/>
      <c r="J70" s="59"/>
      <c r="K70" s="59"/>
      <c r="L70" s="59"/>
      <c r="M70" s="5"/>
      <c r="N70" s="5"/>
      <c r="O70" s="5"/>
      <c r="P70" s="5"/>
      <c r="Q70" s="5"/>
    </row>
    <row r="71" spans="2:17" x14ac:dyDescent="0.25">
      <c r="B71" s="63"/>
      <c r="C71" s="63"/>
      <c r="D71" s="63"/>
      <c r="E71" s="63"/>
      <c r="F71" s="63"/>
      <c r="G71" s="63"/>
      <c r="H71" s="5"/>
      <c r="I71" s="5"/>
      <c r="J71" s="59"/>
      <c r="K71" s="59"/>
      <c r="L71" s="59"/>
      <c r="M71" s="5"/>
      <c r="N71" s="5"/>
      <c r="O71" s="5"/>
      <c r="P71" s="5"/>
      <c r="Q71" s="5"/>
    </row>
    <row r="72" spans="2:17" x14ac:dyDescent="0.25">
      <c r="B72" s="63"/>
      <c r="C72" s="63"/>
      <c r="D72" s="63"/>
      <c r="E72" s="63"/>
      <c r="F72" s="63"/>
      <c r="G72" s="63"/>
      <c r="H72" s="5"/>
      <c r="I72" s="5"/>
      <c r="J72" s="59"/>
      <c r="K72" s="59"/>
      <c r="L72" s="59"/>
      <c r="M72" s="5"/>
      <c r="N72" s="5"/>
      <c r="O72" s="5"/>
      <c r="P72" s="5"/>
      <c r="Q72" s="5"/>
    </row>
    <row r="73" spans="2:17" x14ac:dyDescent="0.25">
      <c r="B73" s="63"/>
      <c r="C73" s="63"/>
      <c r="D73" s="63"/>
      <c r="E73" s="63"/>
      <c r="F73" s="63"/>
      <c r="G73" s="63"/>
      <c r="H73" s="5"/>
      <c r="I73" s="5"/>
      <c r="J73" s="59"/>
      <c r="K73" s="59"/>
      <c r="L73" s="59"/>
      <c r="M73" s="5"/>
      <c r="N73" s="5"/>
      <c r="O73" s="5"/>
      <c r="P73" s="5"/>
      <c r="Q73" s="5"/>
    </row>
    <row r="74" spans="2:17" x14ac:dyDescent="0.25">
      <c r="B74" s="63"/>
      <c r="C74" s="63"/>
      <c r="D74" s="63"/>
      <c r="E74" s="63"/>
      <c r="F74" s="63"/>
      <c r="G74" s="63"/>
      <c r="H74" s="5"/>
      <c r="I74" s="5"/>
      <c r="J74" s="59"/>
      <c r="K74" s="59"/>
      <c r="L74" s="59"/>
      <c r="M74" s="5"/>
      <c r="N74" s="5"/>
      <c r="O74" s="5"/>
      <c r="P74" s="5"/>
      <c r="Q74" s="5"/>
    </row>
    <row r="75" spans="2:17" x14ac:dyDescent="0.25">
      <c r="B75" s="63"/>
      <c r="C75" s="63"/>
      <c r="D75" s="63"/>
      <c r="E75" s="63"/>
      <c r="F75" s="63"/>
      <c r="G75" s="63"/>
      <c r="H75" s="5"/>
      <c r="I75" s="5"/>
      <c r="J75" s="59"/>
      <c r="K75" s="59"/>
      <c r="L75" s="59"/>
      <c r="M75" s="5"/>
      <c r="N75" s="5"/>
      <c r="O75" s="5"/>
      <c r="P75" s="5"/>
      <c r="Q75" s="5"/>
    </row>
    <row r="76" spans="2:17" x14ac:dyDescent="0.25">
      <c r="B76" s="63"/>
      <c r="C76" s="63"/>
      <c r="D76" s="63"/>
      <c r="E76" s="63"/>
      <c r="F76" s="63"/>
      <c r="G76" s="63"/>
      <c r="H76" s="5"/>
      <c r="I76" s="5"/>
      <c r="J76" s="59"/>
      <c r="K76" s="59"/>
      <c r="L76" s="59"/>
      <c r="M76" s="5"/>
      <c r="N76" s="5"/>
      <c r="O76" s="5"/>
      <c r="P76" s="5"/>
      <c r="Q76" s="5"/>
    </row>
    <row r="77" spans="2:17" x14ac:dyDescent="0.25">
      <c r="B77" s="63"/>
      <c r="C77" s="63"/>
      <c r="D77" s="63"/>
      <c r="E77" s="63"/>
      <c r="F77" s="63"/>
      <c r="G77" s="63"/>
      <c r="H77" s="5"/>
      <c r="I77" s="5"/>
      <c r="J77" s="59"/>
      <c r="K77" s="59"/>
      <c r="L77" s="59"/>
      <c r="M77" s="5"/>
      <c r="N77" s="5"/>
      <c r="O77" s="5"/>
      <c r="P77" s="5"/>
      <c r="Q77" s="5"/>
    </row>
    <row r="78" spans="2:17" x14ac:dyDescent="0.25">
      <c r="B78" s="63"/>
      <c r="C78" s="63"/>
      <c r="D78" s="63"/>
      <c r="E78" s="63"/>
      <c r="F78" s="63"/>
      <c r="G78" s="63"/>
      <c r="H78" s="5"/>
      <c r="I78" s="5"/>
      <c r="J78" s="59"/>
      <c r="K78" s="59"/>
      <c r="L78" s="59"/>
      <c r="M78" s="5"/>
      <c r="N78" s="5"/>
      <c r="O78" s="5"/>
      <c r="P78" s="5"/>
      <c r="Q78" s="5"/>
    </row>
    <row r="79" spans="2:17" x14ac:dyDescent="0.25">
      <c r="B79" s="63"/>
      <c r="C79" s="63"/>
      <c r="D79" s="63"/>
      <c r="E79" s="63"/>
      <c r="F79" s="63"/>
      <c r="G79" s="63"/>
      <c r="H79" s="5"/>
      <c r="I79" s="5"/>
      <c r="J79" s="59"/>
      <c r="K79" s="59"/>
      <c r="L79" s="59"/>
      <c r="M79" s="5"/>
      <c r="N79" s="5"/>
      <c r="O79" s="5"/>
      <c r="P79" s="5"/>
      <c r="Q79" s="5"/>
    </row>
    <row r="80" spans="2:17" x14ac:dyDescent="0.25">
      <c r="B80" s="63"/>
      <c r="C80" s="63"/>
      <c r="D80" s="63"/>
      <c r="E80" s="63"/>
      <c r="F80" s="63"/>
      <c r="G80" s="63"/>
      <c r="H80" s="5"/>
      <c r="I80" s="5"/>
      <c r="J80" s="59"/>
      <c r="K80" s="59"/>
      <c r="L80" s="59"/>
      <c r="M80" s="5"/>
      <c r="N80" s="5"/>
      <c r="O80" s="5"/>
      <c r="P80" s="5"/>
      <c r="Q80" s="5"/>
    </row>
    <row r="81" spans="2:17" x14ac:dyDescent="0.25">
      <c r="B81" s="62"/>
      <c r="C81" s="62"/>
      <c r="D81" s="62"/>
      <c r="E81" s="62"/>
      <c r="F81" s="62"/>
      <c r="G81" s="61"/>
      <c r="H81" s="5"/>
      <c r="I81" s="5"/>
      <c r="J81" s="59"/>
      <c r="K81" s="59"/>
      <c r="L81" s="59"/>
      <c r="M81" s="5"/>
      <c r="N81" s="5"/>
      <c r="O81" s="5"/>
      <c r="P81" s="5"/>
      <c r="Q81" s="5"/>
    </row>
    <row r="82" spans="2:17" x14ac:dyDescent="0.25">
      <c r="B82" s="62"/>
      <c r="C82" s="62"/>
      <c r="D82" s="62"/>
      <c r="E82" s="62"/>
      <c r="F82" s="62"/>
      <c r="G82" s="61"/>
      <c r="H82" s="5"/>
      <c r="I82" s="5"/>
      <c r="J82" s="59"/>
      <c r="K82" s="59"/>
      <c r="L82" s="59"/>
      <c r="M82" s="5"/>
      <c r="N82" s="5"/>
      <c r="O82" s="5"/>
      <c r="P82" s="5"/>
      <c r="Q82" s="5"/>
    </row>
    <row r="83" spans="2:17" x14ac:dyDescent="0.25">
      <c r="B83" s="62"/>
      <c r="C83" s="62"/>
      <c r="D83" s="62"/>
      <c r="E83" s="62"/>
      <c r="F83" s="62"/>
      <c r="G83" s="61"/>
      <c r="H83" s="5"/>
      <c r="I83" s="5"/>
      <c r="J83" s="59"/>
      <c r="K83" s="59"/>
      <c r="L83" s="59"/>
      <c r="M83" s="5"/>
      <c r="N83" s="5"/>
      <c r="O83" s="5"/>
      <c r="P83" s="5"/>
      <c r="Q83" s="5"/>
    </row>
    <row r="84" spans="2:17" x14ac:dyDescent="0.25">
      <c r="B84" s="62"/>
      <c r="C84" s="62"/>
      <c r="D84" s="62"/>
      <c r="E84" s="62"/>
      <c r="F84" s="62"/>
      <c r="G84" s="61"/>
      <c r="H84" s="5"/>
      <c r="I84" s="5"/>
      <c r="J84" s="59"/>
      <c r="K84" s="59"/>
      <c r="L84" s="59"/>
      <c r="M84" s="5"/>
      <c r="N84" s="5"/>
      <c r="O84" s="5"/>
      <c r="P84" s="5"/>
      <c r="Q84" s="5"/>
    </row>
    <row r="85" spans="2:17" x14ac:dyDescent="0.25">
      <c r="B85" s="62"/>
      <c r="C85" s="62"/>
      <c r="D85" s="62"/>
      <c r="E85" s="62"/>
      <c r="F85" s="62"/>
      <c r="G85" s="61"/>
      <c r="H85" s="5"/>
      <c r="I85" s="5"/>
      <c r="J85" s="59"/>
      <c r="K85" s="59"/>
      <c r="L85" s="59"/>
      <c r="M85" s="5"/>
      <c r="N85" s="5"/>
      <c r="O85" s="5"/>
      <c r="P85" s="5"/>
      <c r="Q85" s="5"/>
    </row>
    <row r="86" spans="2:17" x14ac:dyDescent="0.25">
      <c r="B86" s="62"/>
      <c r="C86" s="62"/>
      <c r="D86" s="62"/>
      <c r="E86" s="62"/>
      <c r="F86" s="62"/>
      <c r="G86" s="61"/>
      <c r="H86" s="5"/>
      <c r="I86" s="5"/>
      <c r="J86" s="59"/>
      <c r="K86" s="59"/>
      <c r="L86" s="59"/>
      <c r="M86" s="5"/>
      <c r="N86" s="5"/>
      <c r="O86" s="5"/>
      <c r="P86" s="5"/>
      <c r="Q86" s="5"/>
    </row>
    <row r="87" spans="2:17" x14ac:dyDescent="0.25">
      <c r="B87" s="62"/>
      <c r="C87" s="62"/>
      <c r="D87" s="62"/>
      <c r="E87" s="62"/>
      <c r="F87" s="62"/>
      <c r="G87" s="61"/>
      <c r="H87" s="5"/>
      <c r="I87" s="5"/>
      <c r="J87" s="59"/>
      <c r="K87" s="59"/>
      <c r="L87" s="59"/>
      <c r="M87" s="5"/>
      <c r="N87" s="5"/>
      <c r="O87" s="5"/>
      <c r="P87" s="5"/>
      <c r="Q87" s="5"/>
    </row>
    <row r="88" spans="2:17" x14ac:dyDescent="0.25">
      <c r="B88" s="62"/>
      <c r="C88" s="62"/>
      <c r="D88" s="62"/>
      <c r="E88" s="62"/>
      <c r="F88" s="62"/>
      <c r="G88" s="61"/>
      <c r="H88" s="5"/>
      <c r="I88" s="5"/>
      <c r="J88" s="59"/>
      <c r="K88" s="59"/>
      <c r="L88" s="59"/>
      <c r="M88" s="5"/>
      <c r="N88" s="5"/>
      <c r="O88" s="5"/>
      <c r="P88" s="5"/>
      <c r="Q88" s="5"/>
    </row>
    <row r="89" spans="2:17" x14ac:dyDescent="0.25">
      <c r="B89" s="62"/>
      <c r="C89" s="62"/>
      <c r="D89" s="62"/>
      <c r="E89" s="62"/>
      <c r="F89" s="62"/>
      <c r="G89" s="61"/>
      <c r="H89" s="5"/>
      <c r="I89" s="5"/>
      <c r="J89" s="5"/>
      <c r="K89" s="5"/>
      <c r="L89" s="59"/>
      <c r="M89" s="5"/>
      <c r="N89" s="5"/>
      <c r="O89" s="5"/>
      <c r="P89" s="5"/>
      <c r="Q89" s="5"/>
    </row>
    <row r="90" spans="2:17" x14ac:dyDescent="0.25">
      <c r="B90" s="62"/>
      <c r="C90" s="62"/>
      <c r="D90" s="62"/>
      <c r="E90" s="62"/>
      <c r="F90" s="62"/>
      <c r="G90" s="61"/>
      <c r="H90" s="5"/>
      <c r="I90" s="5"/>
      <c r="J90" s="59"/>
      <c r="K90" s="59"/>
      <c r="L90" s="59"/>
      <c r="M90" s="5"/>
      <c r="N90" s="5"/>
      <c r="O90" s="5"/>
      <c r="P90" s="5"/>
      <c r="Q90" s="5"/>
    </row>
    <row r="91" spans="2:17" x14ac:dyDescent="0.25">
      <c r="B91" s="62"/>
      <c r="C91" s="62"/>
      <c r="D91" s="62"/>
      <c r="E91" s="62"/>
      <c r="F91" s="62"/>
      <c r="G91" s="61"/>
      <c r="H91" s="5"/>
      <c r="I91" s="5"/>
      <c r="J91" s="59"/>
      <c r="K91" s="59"/>
      <c r="L91" s="59"/>
      <c r="M91" s="5"/>
      <c r="N91" s="5"/>
      <c r="O91" s="5"/>
      <c r="P91" s="5"/>
      <c r="Q91" s="5"/>
    </row>
    <row r="92" spans="2:17" x14ac:dyDescent="0.25">
      <c r="B92" s="62"/>
      <c r="C92" s="62"/>
      <c r="D92" s="62"/>
      <c r="E92" s="62"/>
      <c r="F92" s="62"/>
      <c r="G92" s="61"/>
      <c r="H92" s="5"/>
      <c r="I92" s="5"/>
      <c r="J92" s="59"/>
      <c r="K92" s="59"/>
      <c r="L92" s="59"/>
      <c r="M92" s="5"/>
      <c r="N92" s="5"/>
      <c r="O92" s="5"/>
      <c r="P92" s="5"/>
      <c r="Q92" s="5"/>
    </row>
    <row r="93" spans="2:17" x14ac:dyDescent="0.25">
      <c r="B93" s="62"/>
      <c r="C93" s="62"/>
      <c r="D93" s="62"/>
      <c r="E93" s="62"/>
      <c r="F93" s="62"/>
      <c r="G93" s="61"/>
      <c r="H93" s="5"/>
      <c r="I93" s="5"/>
      <c r="J93" s="59"/>
      <c r="K93" s="59"/>
      <c r="L93" s="59"/>
      <c r="M93" s="5"/>
      <c r="N93" s="5"/>
      <c r="O93" s="5"/>
      <c r="P93" s="5"/>
      <c r="Q93" s="5"/>
    </row>
    <row r="94" spans="2:17" x14ac:dyDescent="0.25">
      <c r="B94" s="62"/>
      <c r="C94" s="62"/>
      <c r="D94" s="62"/>
      <c r="E94" s="62"/>
      <c r="F94" s="62"/>
      <c r="G94" s="61"/>
      <c r="H94" s="5"/>
      <c r="I94" s="5"/>
      <c r="J94" s="59"/>
      <c r="K94" s="59"/>
      <c r="L94" s="59"/>
      <c r="M94" s="5"/>
      <c r="N94" s="5"/>
      <c r="O94" s="5"/>
      <c r="P94" s="5"/>
      <c r="Q94" s="5"/>
    </row>
    <row r="95" spans="2:17" x14ac:dyDescent="0.25">
      <c r="B95" s="62"/>
      <c r="C95" s="62"/>
      <c r="D95" s="62"/>
      <c r="E95" s="62"/>
      <c r="F95" s="62"/>
      <c r="G95" s="61"/>
      <c r="H95" s="5"/>
      <c r="I95" s="5"/>
      <c r="J95" s="59"/>
      <c r="K95" s="59"/>
      <c r="L95" s="59"/>
      <c r="M95" s="5"/>
      <c r="N95" s="5"/>
      <c r="O95" s="5"/>
      <c r="P95" s="5"/>
      <c r="Q95" s="5"/>
    </row>
    <row r="96" spans="2:17" x14ac:dyDescent="0.25">
      <c r="B96" s="62"/>
      <c r="C96" s="62"/>
      <c r="D96" s="62"/>
      <c r="E96" s="62"/>
      <c r="F96" s="62"/>
      <c r="G96" s="61"/>
      <c r="H96" s="5"/>
      <c r="I96" s="5"/>
      <c r="J96" s="59"/>
      <c r="K96" s="59"/>
      <c r="L96" s="59"/>
      <c r="M96" s="5"/>
      <c r="N96" s="5"/>
      <c r="O96" s="5"/>
      <c r="P96" s="5"/>
      <c r="Q96" s="5"/>
    </row>
    <row r="97" spans="2:17" x14ac:dyDescent="0.25">
      <c r="B97" s="62"/>
      <c r="C97" s="62"/>
      <c r="D97" s="62"/>
      <c r="E97" s="62"/>
      <c r="F97" s="62"/>
      <c r="G97" s="61"/>
      <c r="H97" s="5"/>
      <c r="I97" s="5"/>
      <c r="J97" s="59"/>
      <c r="K97" s="59"/>
      <c r="L97" s="59"/>
      <c r="M97" s="5"/>
      <c r="N97" s="5"/>
      <c r="O97" s="5"/>
      <c r="P97" s="5"/>
      <c r="Q97" s="5"/>
    </row>
    <row r="98" spans="2:17" ht="14.45" customHeight="1" x14ac:dyDescent="0.25">
      <c r="B98" s="62"/>
      <c r="C98" s="62"/>
      <c r="D98" s="5"/>
      <c r="E98" s="5"/>
      <c r="F98" s="62"/>
      <c r="G98" s="40"/>
      <c r="H98" s="40"/>
      <c r="I98" s="40"/>
      <c r="J98" s="40"/>
      <c r="K98" s="5"/>
      <c r="L98" s="5"/>
      <c r="M98" s="5"/>
      <c r="N98" s="5"/>
      <c r="O98" s="5"/>
      <c r="P98" s="5"/>
      <c r="Q98" s="5"/>
    </row>
    <row r="99" spans="2:17" x14ac:dyDescent="0.25">
      <c r="B99" s="370" t="s">
        <v>91</v>
      </c>
      <c r="C99" s="370"/>
      <c r="D99" s="370"/>
      <c r="E99" s="63"/>
      <c r="F99" s="63"/>
      <c r="G99" s="40"/>
      <c r="H99" s="40"/>
      <c r="I99" s="40"/>
      <c r="J99" s="40"/>
      <c r="K99" s="5"/>
      <c r="L99" s="5"/>
      <c r="M99" s="5"/>
      <c r="N99" s="5"/>
      <c r="O99" s="5"/>
      <c r="P99" s="5"/>
      <c r="Q99" s="5"/>
    </row>
    <row r="100" spans="2:17" ht="15" customHeight="1" x14ac:dyDescent="0.25">
      <c r="B100" s="361" t="s">
        <v>92</v>
      </c>
      <c r="C100" s="362"/>
      <c r="D100" s="362"/>
      <c r="E100" s="362"/>
      <c r="F100" s="362"/>
      <c r="G100" s="362"/>
      <c r="H100" s="363"/>
      <c r="I100" s="40"/>
      <c r="J100" s="40"/>
      <c r="K100" s="5"/>
      <c r="L100" s="5"/>
      <c r="M100" s="5"/>
      <c r="N100" s="5"/>
      <c r="O100" s="5"/>
      <c r="P100" s="5"/>
      <c r="Q100" s="5"/>
    </row>
    <row r="101" spans="2:17" ht="14.45" customHeight="1" x14ac:dyDescent="0.25">
      <c r="B101" s="364"/>
      <c r="C101" s="365"/>
      <c r="D101" s="365"/>
      <c r="E101" s="365"/>
      <c r="F101" s="365"/>
      <c r="G101" s="365"/>
      <c r="H101" s="366"/>
      <c r="I101" s="40"/>
      <c r="J101" s="40"/>
      <c r="K101" s="5"/>
      <c r="L101" s="5"/>
      <c r="M101" s="5"/>
      <c r="N101" s="5"/>
      <c r="O101" s="5"/>
      <c r="P101" s="5"/>
      <c r="Q101" s="5"/>
    </row>
    <row r="102" spans="2:17" x14ac:dyDescent="0.25">
      <c r="B102" s="367"/>
      <c r="C102" s="368"/>
      <c r="D102" s="368"/>
      <c r="E102" s="368"/>
      <c r="F102" s="368"/>
      <c r="G102" s="368"/>
      <c r="H102" s="369"/>
      <c r="I102" s="5"/>
      <c r="J102" s="5"/>
      <c r="K102" s="5"/>
      <c r="L102" s="5"/>
      <c r="M102" s="5"/>
      <c r="N102" s="5"/>
      <c r="O102" s="5"/>
      <c r="P102" s="5"/>
      <c r="Q102" s="5"/>
    </row>
    <row r="103" spans="2:17" x14ac:dyDescent="0.25">
      <c r="B103" s="64"/>
      <c r="C103" s="64"/>
      <c r="D103" s="64"/>
      <c r="E103" s="64"/>
      <c r="F103" s="64"/>
      <c r="G103" s="64"/>
      <c r="H103" s="5"/>
      <c r="I103" s="5"/>
      <c r="J103" s="5"/>
      <c r="K103" s="5"/>
      <c r="L103" s="5"/>
      <c r="M103" s="5"/>
      <c r="N103" s="5"/>
      <c r="O103" s="5"/>
      <c r="P103" s="5"/>
      <c r="Q103" s="5"/>
    </row>
    <row r="104" spans="2:17" x14ac:dyDescent="0.25">
      <c r="B104" s="371">
        <v>1</v>
      </c>
      <c r="C104" s="371"/>
      <c r="D104" s="371">
        <v>2</v>
      </c>
      <c r="E104" s="371"/>
      <c r="F104" s="371">
        <v>3</v>
      </c>
      <c r="G104" s="371"/>
      <c r="H104" s="5"/>
      <c r="I104" s="5"/>
      <c r="J104" s="5"/>
      <c r="K104" s="5"/>
      <c r="L104" s="5"/>
      <c r="M104" s="5"/>
      <c r="N104" s="5"/>
      <c r="O104" s="5"/>
      <c r="P104" s="5"/>
      <c r="Q104" s="5"/>
    </row>
    <row r="105" spans="2:17" ht="14.45" customHeight="1" x14ac:dyDescent="0.25">
      <c r="B105" s="65"/>
      <c r="C105" s="65"/>
      <c r="D105" s="65"/>
      <c r="E105" s="65"/>
      <c r="F105" s="65"/>
      <c r="G105" s="65"/>
      <c r="H105" s="5"/>
      <c r="I105" s="5"/>
      <c r="J105" s="5"/>
      <c r="K105" s="5"/>
      <c r="L105" s="5"/>
      <c r="M105" s="5"/>
      <c r="N105" s="5"/>
      <c r="O105" s="5"/>
      <c r="P105" s="5"/>
      <c r="Q105" s="5"/>
    </row>
    <row r="106" spans="2:17" ht="14.45" customHeight="1" x14ac:dyDescent="0.25">
      <c r="B106" s="66"/>
      <c r="C106" s="66"/>
      <c r="D106" s="66"/>
      <c r="E106" s="5"/>
      <c r="F106" s="5"/>
      <c r="G106" s="5"/>
      <c r="H106" s="5"/>
      <c r="I106" s="5"/>
      <c r="J106" s="5"/>
      <c r="K106" s="5"/>
      <c r="L106" s="5"/>
      <c r="M106" s="5"/>
      <c r="N106" s="5"/>
      <c r="O106" s="5"/>
      <c r="P106" s="5"/>
      <c r="Q106" s="5"/>
    </row>
    <row r="107" spans="2:17" x14ac:dyDescent="0.25">
      <c r="B107" s="5"/>
      <c r="C107" s="5"/>
      <c r="D107" s="5"/>
      <c r="E107" s="5"/>
      <c r="F107" s="5"/>
      <c r="G107" s="5"/>
      <c r="H107" s="5"/>
      <c r="I107" s="5"/>
      <c r="J107" s="5"/>
      <c r="K107" s="5"/>
      <c r="L107" s="5"/>
      <c r="M107" s="5"/>
      <c r="N107" s="5"/>
      <c r="O107" s="5"/>
      <c r="P107" s="5"/>
      <c r="Q107" s="5"/>
    </row>
    <row r="108" spans="2:17" x14ac:dyDescent="0.25">
      <c r="B108" s="5"/>
      <c r="C108" s="5"/>
      <c r="D108" s="5"/>
      <c r="E108" s="5"/>
      <c r="F108" s="5"/>
      <c r="G108" s="5"/>
      <c r="H108" s="5"/>
      <c r="I108" s="5"/>
      <c r="J108" s="5"/>
      <c r="K108" s="5"/>
      <c r="L108" s="5"/>
      <c r="M108" s="5"/>
      <c r="N108" s="5"/>
      <c r="O108" s="5"/>
      <c r="P108" s="5"/>
      <c r="Q108" s="5"/>
    </row>
    <row r="109" spans="2:17" x14ac:dyDescent="0.25">
      <c r="B109" s="5"/>
      <c r="C109" s="5"/>
      <c r="D109" s="5"/>
      <c r="E109" s="5"/>
      <c r="F109" s="5"/>
      <c r="G109" s="5"/>
      <c r="H109" s="5"/>
      <c r="I109" s="5"/>
      <c r="J109" s="5"/>
      <c r="K109" s="5"/>
      <c r="L109" s="5"/>
      <c r="M109" s="5"/>
      <c r="N109" s="5"/>
      <c r="O109" s="5"/>
      <c r="P109" s="5"/>
      <c r="Q109" s="5"/>
    </row>
    <row r="110" spans="2:17" x14ac:dyDescent="0.25">
      <c r="B110" s="5"/>
      <c r="C110" s="5"/>
      <c r="D110" s="5"/>
      <c r="E110" s="5"/>
      <c r="F110" s="5"/>
      <c r="G110" s="5"/>
      <c r="H110" s="5"/>
      <c r="I110" s="5"/>
      <c r="J110" s="5"/>
      <c r="K110" s="5"/>
      <c r="L110" s="5"/>
      <c r="M110" s="5"/>
      <c r="N110" s="5"/>
      <c r="O110" s="5"/>
      <c r="P110" s="5"/>
      <c r="Q110" s="5"/>
    </row>
    <row r="111" spans="2:17" x14ac:dyDescent="0.25">
      <c r="B111" s="5"/>
      <c r="C111" s="5"/>
      <c r="D111" s="5"/>
      <c r="E111" s="5"/>
      <c r="F111" s="5"/>
      <c r="G111" s="5"/>
      <c r="H111" s="5"/>
      <c r="I111" s="5"/>
      <c r="J111" s="5"/>
      <c r="K111" s="5"/>
      <c r="L111" s="5"/>
      <c r="M111" s="5"/>
      <c r="N111" s="5"/>
      <c r="O111" s="5"/>
      <c r="P111" s="5"/>
      <c r="Q111" s="5"/>
    </row>
    <row r="112" spans="2:17" x14ac:dyDescent="0.25">
      <c r="B112" s="5"/>
      <c r="C112" s="5"/>
      <c r="D112" s="5"/>
      <c r="E112" s="5"/>
      <c r="F112" s="5"/>
      <c r="G112" s="5"/>
      <c r="H112" s="5"/>
      <c r="I112" s="5"/>
      <c r="J112" s="5"/>
      <c r="K112" s="5"/>
      <c r="L112" s="5"/>
      <c r="M112" s="5"/>
      <c r="N112" s="5"/>
      <c r="O112" s="5"/>
      <c r="P112" s="5"/>
      <c r="Q112" s="5"/>
    </row>
    <row r="113" spans="2:17" x14ac:dyDescent="0.25">
      <c r="B113" s="5"/>
      <c r="C113" s="5"/>
      <c r="D113" s="5"/>
      <c r="E113" s="5"/>
      <c r="F113" s="5"/>
      <c r="G113" s="5"/>
      <c r="H113" s="5"/>
      <c r="I113" s="5"/>
      <c r="J113" s="5"/>
      <c r="K113" s="5"/>
      <c r="L113" s="5"/>
      <c r="M113" s="5"/>
      <c r="N113" s="5"/>
      <c r="O113" s="5"/>
      <c r="P113" s="5"/>
      <c r="Q113" s="5"/>
    </row>
    <row r="114" spans="2:17" x14ac:dyDescent="0.25">
      <c r="B114" s="5"/>
      <c r="C114" s="5"/>
      <c r="D114" s="5"/>
      <c r="E114" s="5"/>
      <c r="F114" s="5"/>
      <c r="G114" s="5"/>
      <c r="H114" s="5"/>
      <c r="I114" s="5"/>
      <c r="J114" s="5"/>
      <c r="K114" s="5"/>
      <c r="L114" s="5"/>
      <c r="M114" s="5"/>
      <c r="N114" s="5"/>
      <c r="O114" s="5"/>
      <c r="P114" s="5"/>
      <c r="Q114" s="5"/>
    </row>
    <row r="115" spans="2:17" x14ac:dyDescent="0.25">
      <c r="B115" s="5"/>
      <c r="C115" s="5"/>
      <c r="D115" s="5"/>
      <c r="E115" s="5"/>
      <c r="F115" s="5"/>
      <c r="G115" s="5"/>
      <c r="H115" s="5"/>
      <c r="I115" s="5"/>
      <c r="J115" s="5"/>
      <c r="K115" s="5"/>
      <c r="L115" s="5"/>
      <c r="M115" s="5"/>
      <c r="N115" s="5"/>
      <c r="O115" s="5"/>
      <c r="P115" s="5"/>
      <c r="Q115" s="5"/>
    </row>
    <row r="116" spans="2:17" x14ac:dyDescent="0.25">
      <c r="B116" s="5"/>
      <c r="C116" s="5"/>
      <c r="D116" s="5"/>
      <c r="E116" s="5"/>
      <c r="F116" s="5"/>
      <c r="G116" s="5"/>
      <c r="H116" s="5"/>
      <c r="I116" s="5"/>
      <c r="J116" s="5"/>
      <c r="K116" s="5"/>
      <c r="L116" s="5"/>
      <c r="M116" s="5"/>
      <c r="N116" s="5"/>
      <c r="O116" s="5"/>
      <c r="P116" s="5"/>
      <c r="Q116" s="5"/>
    </row>
    <row r="117" spans="2:17" ht="15.75" thickBot="1" x14ac:dyDescent="0.3">
      <c r="B117" s="5"/>
      <c r="C117" s="5"/>
      <c r="D117" s="5"/>
      <c r="E117" s="5"/>
      <c r="F117" s="5"/>
      <c r="G117" s="5"/>
      <c r="H117" s="5"/>
      <c r="I117" s="5"/>
      <c r="J117" s="5"/>
      <c r="K117" s="5"/>
      <c r="L117" s="5"/>
      <c r="M117" s="5"/>
      <c r="N117" s="5"/>
      <c r="O117" s="5"/>
      <c r="P117" s="5"/>
      <c r="Q117" s="5"/>
    </row>
    <row r="118" spans="2:17" ht="16.5" thickTop="1" thickBot="1" x14ac:dyDescent="0.3">
      <c r="B118" s="370" t="s">
        <v>93</v>
      </c>
      <c r="C118" s="372"/>
      <c r="D118" s="373" t="s">
        <v>205</v>
      </c>
      <c r="E118" s="374"/>
      <c r="F118" s="374"/>
      <c r="G118" s="375"/>
      <c r="H118" s="5"/>
      <c r="I118" s="5"/>
      <c r="J118" s="5"/>
      <c r="K118" s="5"/>
      <c r="L118" s="5"/>
      <c r="M118" s="5"/>
      <c r="N118" s="5"/>
      <c r="O118" s="5"/>
      <c r="P118" s="5"/>
      <c r="Q118" s="5"/>
    </row>
    <row r="119" spans="2:17" ht="15.75" thickTop="1" x14ac:dyDescent="0.25">
      <c r="B119" s="5"/>
      <c r="C119" s="67"/>
      <c r="D119" s="5"/>
      <c r="E119" s="5"/>
      <c r="F119" s="5"/>
      <c r="G119" s="5"/>
      <c r="H119" s="5"/>
      <c r="I119" s="5"/>
      <c r="J119" s="5"/>
      <c r="K119" s="5"/>
      <c r="L119" s="5"/>
      <c r="M119" s="5"/>
      <c r="N119" s="5"/>
      <c r="O119" s="5"/>
      <c r="P119" s="5"/>
      <c r="Q119" s="5"/>
    </row>
    <row r="120" spans="2:17" x14ac:dyDescent="0.25">
      <c r="B120" s="56" t="s">
        <v>95</v>
      </c>
      <c r="C120" s="68"/>
      <c r="D120" s="5"/>
      <c r="E120" s="5"/>
      <c r="F120" s="5"/>
      <c r="G120" s="5"/>
      <c r="H120" s="5"/>
      <c r="I120" s="5"/>
      <c r="J120" s="5"/>
      <c r="K120" s="5"/>
      <c r="L120" s="5"/>
      <c r="M120" s="5"/>
      <c r="N120" s="5"/>
      <c r="O120" s="5"/>
      <c r="P120" s="5"/>
      <c r="Q120" s="5"/>
    </row>
    <row r="121" spans="2:17" ht="15.75" thickBot="1" x14ac:dyDescent="0.3">
      <c r="B121" s="56"/>
      <c r="C121" s="69"/>
      <c r="D121" s="5"/>
      <c r="E121" s="5"/>
      <c r="F121" s="5"/>
      <c r="G121" s="5"/>
      <c r="H121" s="5"/>
      <c r="I121" s="5"/>
      <c r="J121" s="5"/>
      <c r="K121" s="5"/>
      <c r="L121" s="5"/>
      <c r="M121" s="5"/>
      <c r="N121" s="5"/>
      <c r="O121" s="5"/>
      <c r="P121" s="5"/>
      <c r="Q121" s="5"/>
    </row>
    <row r="122" spans="2:17" ht="16.5" thickTop="1" thickBot="1" x14ac:dyDescent="0.3">
      <c r="B122" s="17" t="s">
        <v>8</v>
      </c>
      <c r="C122" s="70">
        <v>80</v>
      </c>
      <c r="D122" s="5" t="s">
        <v>4</v>
      </c>
      <c r="E122" s="35" t="s">
        <v>96</v>
      </c>
      <c r="F122" s="32">
        <f>IF('dati nascosti vento'!C144&lt;=0.75,0.5,IF('dati nascosti vento'!C144&lt;=2,0.8-0.4*'dati nascosti vento'!C144,0))</f>
        <v>0.5</v>
      </c>
      <c r="G122" s="5"/>
      <c r="H122" s="5"/>
      <c r="I122" s="5"/>
      <c r="J122" s="5"/>
      <c r="K122" s="5"/>
      <c r="L122" s="5"/>
      <c r="M122" s="5"/>
      <c r="N122" s="5"/>
      <c r="O122" s="5"/>
      <c r="P122" s="5"/>
      <c r="Q122" s="5"/>
    </row>
    <row r="123" spans="2:17" ht="16.5" thickTop="1" thickBot="1" x14ac:dyDescent="0.3">
      <c r="B123" s="17" t="s">
        <v>37</v>
      </c>
      <c r="C123" s="70">
        <v>5</v>
      </c>
      <c r="D123" s="5" t="s">
        <v>4</v>
      </c>
      <c r="E123" s="35" t="s">
        <v>97</v>
      </c>
      <c r="F123" s="32">
        <f>IF('dati nascosti vento'!D144&lt;=0.1,0,IF('dati nascosti vento'!D144&lt;=0.3,5*('dati nascosti vento'!D144-0.1),1))</f>
        <v>1</v>
      </c>
      <c r="G123" s="5"/>
      <c r="H123" s="5"/>
      <c r="I123" s="5"/>
      <c r="J123" s="5"/>
      <c r="K123" s="5"/>
      <c r="L123" s="5"/>
      <c r="M123" s="5"/>
      <c r="N123" s="5"/>
      <c r="O123" s="5"/>
      <c r="P123" s="5"/>
      <c r="Q123" s="5"/>
    </row>
    <row r="124" spans="2:17" ht="16.5" thickTop="1" thickBot="1" x14ac:dyDescent="0.3">
      <c r="B124" s="17" t="s">
        <v>1</v>
      </c>
      <c r="C124" s="70">
        <v>10</v>
      </c>
      <c r="D124" s="5" t="s">
        <v>4</v>
      </c>
      <c r="E124" s="5"/>
      <c r="F124" s="5"/>
      <c r="G124" s="5"/>
      <c r="H124" s="5"/>
      <c r="I124" s="5"/>
      <c r="J124" s="5"/>
      <c r="K124" s="5"/>
      <c r="L124" s="5"/>
      <c r="M124" s="5"/>
      <c r="N124" s="5"/>
      <c r="O124" s="5"/>
      <c r="P124" s="5"/>
      <c r="Q124" s="5"/>
    </row>
    <row r="125" spans="2:17" ht="16.5" thickTop="1" thickBot="1" x14ac:dyDescent="0.3">
      <c r="B125" s="17" t="s">
        <v>20</v>
      </c>
      <c r="C125" s="70">
        <v>0</v>
      </c>
      <c r="D125" s="5" t="s">
        <v>4</v>
      </c>
      <c r="E125" s="5"/>
      <c r="F125" s="5"/>
      <c r="G125" s="5"/>
      <c r="H125" s="5"/>
      <c r="I125" s="5"/>
      <c r="J125" s="5"/>
      <c r="K125" s="5"/>
      <c r="L125" s="5"/>
      <c r="M125" s="5"/>
      <c r="N125" s="5"/>
      <c r="O125" s="5"/>
      <c r="P125" s="5"/>
      <c r="Q125" s="5"/>
    </row>
    <row r="126" spans="2:17" ht="15.75" thickTop="1" x14ac:dyDescent="0.25">
      <c r="B126" s="5"/>
      <c r="C126" s="5"/>
      <c r="D126" s="5"/>
      <c r="E126" s="5"/>
      <c r="F126" s="5"/>
      <c r="G126" s="5"/>
      <c r="H126" s="5"/>
      <c r="I126" s="5"/>
      <c r="J126" s="5"/>
      <c r="K126" s="5"/>
      <c r="L126" s="5"/>
      <c r="M126" s="5"/>
      <c r="N126" s="5"/>
      <c r="O126" s="5"/>
      <c r="P126" s="5"/>
      <c r="Q126" s="5"/>
    </row>
    <row r="127" spans="2:17" x14ac:dyDescent="0.25">
      <c r="B127" s="376" t="s">
        <v>98</v>
      </c>
      <c r="C127" s="376"/>
      <c r="D127" s="377"/>
      <c r="E127" s="57" t="s">
        <v>99</v>
      </c>
      <c r="F127" s="71">
        <f>IF(D118='dati nascosti vento'!B139,'dati nascosti vento'!C147,IF(D118='dati nascosti vento'!B140,'dati nascosti vento'!D147,IF(D118='dati nascosti vento'!B141,'dati nascosti vento'!E147,IF(D118='dati nascosti vento'!B138,1,""))))</f>
        <v>1</v>
      </c>
      <c r="G127" s="5"/>
      <c r="H127" s="5"/>
      <c r="I127" s="5"/>
      <c r="J127" s="5"/>
      <c r="K127" s="5"/>
      <c r="L127" s="5"/>
      <c r="M127" s="5"/>
      <c r="N127" s="5"/>
      <c r="O127" s="5"/>
      <c r="P127" s="5"/>
      <c r="Q127" s="5"/>
    </row>
    <row r="128" spans="2:17" x14ac:dyDescent="0.25">
      <c r="B128" s="5"/>
      <c r="C128" s="5"/>
      <c r="D128" s="5"/>
      <c r="E128" s="5"/>
      <c r="F128" s="5"/>
      <c r="G128" s="5"/>
      <c r="H128" s="5"/>
      <c r="I128" s="5"/>
      <c r="J128" s="5"/>
      <c r="K128" s="5"/>
      <c r="L128" s="5"/>
      <c r="M128" s="5"/>
      <c r="N128" s="5"/>
      <c r="O128" s="5"/>
      <c r="P128" s="5"/>
      <c r="Q128" s="5"/>
    </row>
    <row r="129" spans="2:17" x14ac:dyDescent="0.25">
      <c r="B129" s="370" t="s">
        <v>100</v>
      </c>
      <c r="C129" s="370"/>
      <c r="D129" s="370"/>
      <c r="E129" s="5"/>
      <c r="F129" s="5"/>
      <c r="G129" s="5"/>
      <c r="H129" s="5"/>
      <c r="I129" s="5"/>
      <c r="J129" s="5"/>
      <c r="K129" s="5"/>
      <c r="L129" s="5"/>
      <c r="M129" s="5"/>
      <c r="N129" s="5"/>
      <c r="O129" s="5"/>
      <c r="P129" s="5"/>
      <c r="Q129" s="5"/>
    </row>
    <row r="130" spans="2:17" ht="14.45" customHeight="1" x14ac:dyDescent="0.25">
      <c r="B130" s="378" t="s">
        <v>101</v>
      </c>
      <c r="C130" s="378"/>
      <c r="D130" s="378"/>
      <c r="E130" s="378"/>
      <c r="F130" s="378"/>
      <c r="G130" s="378"/>
      <c r="H130" s="378"/>
      <c r="I130" s="5"/>
      <c r="J130" s="5"/>
      <c r="K130" s="5"/>
      <c r="L130" s="5"/>
      <c r="M130" s="5"/>
      <c r="N130" s="5"/>
      <c r="O130" s="5"/>
      <c r="P130" s="5"/>
      <c r="Q130" s="5"/>
    </row>
    <row r="131" spans="2:17" x14ac:dyDescent="0.25">
      <c r="B131" s="378"/>
      <c r="C131" s="378"/>
      <c r="D131" s="378"/>
      <c r="E131" s="378"/>
      <c r="F131" s="378"/>
      <c r="G131" s="378"/>
      <c r="H131" s="378"/>
      <c r="I131" s="5"/>
      <c r="J131" s="5"/>
      <c r="K131" s="5"/>
      <c r="L131" s="5"/>
      <c r="M131" s="5"/>
      <c r="N131" s="5"/>
      <c r="O131" s="5"/>
      <c r="P131" s="5"/>
      <c r="Q131" s="5"/>
    </row>
    <row r="132" spans="2:17" x14ac:dyDescent="0.25">
      <c r="B132" s="378"/>
      <c r="C132" s="378"/>
      <c r="D132" s="378"/>
      <c r="E132" s="378"/>
      <c r="F132" s="378"/>
      <c r="G132" s="378"/>
      <c r="H132" s="378"/>
      <c r="I132" s="5"/>
      <c r="J132" s="5"/>
      <c r="K132" s="5"/>
      <c r="L132" s="5"/>
      <c r="M132" s="5"/>
      <c r="N132" s="5"/>
      <c r="O132" s="5"/>
      <c r="P132" s="5"/>
      <c r="Q132" s="5"/>
    </row>
    <row r="133" spans="2:17" x14ac:dyDescent="0.25">
      <c r="B133" s="378"/>
      <c r="C133" s="378"/>
      <c r="D133" s="378"/>
      <c r="E133" s="378"/>
      <c r="F133" s="378"/>
      <c r="G133" s="378"/>
      <c r="H133" s="378"/>
      <c r="I133" s="5"/>
      <c r="J133" s="33"/>
      <c r="K133" s="33"/>
      <c r="L133" s="5"/>
      <c r="M133" s="5"/>
      <c r="N133" s="5"/>
      <c r="O133" s="5"/>
      <c r="P133" s="5"/>
      <c r="Q133" s="5"/>
    </row>
    <row r="134" spans="2:17" x14ac:dyDescent="0.25">
      <c r="B134" s="72"/>
      <c r="C134" s="72"/>
      <c r="D134" s="72"/>
      <c r="E134" s="72"/>
      <c r="F134" s="72"/>
      <c r="G134" s="72"/>
      <c r="H134" s="5"/>
      <c r="I134" s="5"/>
      <c r="J134" s="33"/>
      <c r="K134" s="33"/>
      <c r="L134" s="5"/>
      <c r="M134" s="5"/>
      <c r="N134" s="5"/>
      <c r="O134" s="5"/>
      <c r="P134" s="5"/>
      <c r="Q134" s="5"/>
    </row>
    <row r="135" spans="2:17" ht="15.75" x14ac:dyDescent="0.25">
      <c r="B135" s="357" t="s">
        <v>102</v>
      </c>
      <c r="C135" s="358"/>
      <c r="D135" s="358"/>
      <c r="E135" s="359"/>
      <c r="F135" s="72"/>
      <c r="G135" s="72"/>
      <c r="H135" s="5"/>
      <c r="I135" s="5"/>
      <c r="J135" s="33"/>
      <c r="K135" s="33"/>
      <c r="L135" s="5"/>
      <c r="M135" s="5"/>
      <c r="N135" s="5"/>
      <c r="O135" s="5"/>
      <c r="P135" s="5"/>
      <c r="Q135" s="5"/>
    </row>
    <row r="136" spans="2:17" ht="15.75" x14ac:dyDescent="0.25">
      <c r="B136" s="350" t="s">
        <v>103</v>
      </c>
      <c r="C136" s="351"/>
      <c r="D136" s="351"/>
      <c r="E136" s="352"/>
      <c r="F136" s="72"/>
      <c r="G136" s="72"/>
      <c r="H136" s="5"/>
      <c r="I136" s="5"/>
      <c r="J136" s="73"/>
      <c r="K136" s="33"/>
      <c r="L136" s="5"/>
      <c r="M136" s="5"/>
      <c r="N136" s="5"/>
      <c r="O136" s="5"/>
      <c r="P136" s="5"/>
      <c r="Q136" s="5"/>
    </row>
    <row r="137" spans="2:17" x14ac:dyDescent="0.25">
      <c r="B137" s="5"/>
      <c r="C137" s="5"/>
      <c r="D137" s="5"/>
      <c r="E137" s="5"/>
      <c r="F137" s="5"/>
      <c r="G137" s="5"/>
      <c r="H137" s="5"/>
      <c r="I137" s="5"/>
      <c r="J137" s="73"/>
      <c r="K137" s="33"/>
      <c r="L137" s="5"/>
      <c r="M137" s="5"/>
      <c r="N137" s="5"/>
      <c r="O137" s="5"/>
      <c r="P137" s="5"/>
      <c r="Q137" s="5"/>
    </row>
    <row r="138" spans="2:17" ht="15.75" x14ac:dyDescent="0.25">
      <c r="B138" s="50" t="s">
        <v>104</v>
      </c>
      <c r="C138" s="50" t="s">
        <v>105</v>
      </c>
      <c r="D138" s="50" t="s">
        <v>106</v>
      </c>
      <c r="E138" s="5"/>
      <c r="F138" s="5"/>
      <c r="G138" s="40"/>
      <c r="H138" s="40"/>
      <c r="I138" s="74"/>
      <c r="J138" s="33"/>
      <c r="K138" s="33"/>
      <c r="L138" s="5"/>
      <c r="M138" s="5"/>
      <c r="N138" s="5"/>
      <c r="O138" s="5"/>
      <c r="P138" s="5"/>
      <c r="Q138" s="5"/>
    </row>
    <row r="139" spans="2:17" x14ac:dyDescent="0.25">
      <c r="B139" s="75">
        <f>IF($F$38='dati nascosti vento'!$B$21,'dati nascosti vento'!C21,IF($F$38='dati nascosti vento'!$B$22,'dati nascosti vento'!C22,IF($F$38='dati nascosti vento'!$B$23,'dati nascosti vento'!C23,IF($F$38='dati nascosti vento'!$B$24,'dati nascosti vento'!C24,IF($F$38='dati nascosti vento'!$B$25,'dati nascosti vento'!C25,"")))))</f>
        <v>0.22</v>
      </c>
      <c r="C139" s="75">
        <f>IF($F$38='dati nascosti vento'!$B$21,'dati nascosti vento'!D21,IF($F$38='dati nascosti vento'!$B$22,'dati nascosti vento'!D22,IF($F$38='dati nascosti vento'!$B$23,'dati nascosti vento'!D23,IF($F$38='dati nascosti vento'!$B$24,'dati nascosti vento'!D24,IF($F$38='dati nascosti vento'!$B$25,'dati nascosti vento'!D25,"")))))</f>
        <v>0.3</v>
      </c>
      <c r="D139" s="75">
        <f>IF($F$38='dati nascosti vento'!$B$21,'dati nascosti vento'!E21,IF($F$38='dati nascosti vento'!$B$22,'dati nascosti vento'!E22,IF($F$38='dati nascosti vento'!$B$23,'dati nascosti vento'!E23,IF($F$38='dati nascosti vento'!$B$24,'dati nascosti vento'!E24,IF($F$38='dati nascosti vento'!$B$25,'dati nascosti vento'!E25,"")))))</f>
        <v>8</v>
      </c>
      <c r="E139" s="5"/>
      <c r="F139" s="5"/>
      <c r="G139" s="5"/>
      <c r="H139" s="5"/>
      <c r="I139" s="5"/>
      <c r="J139" s="33"/>
      <c r="K139" s="33"/>
      <c r="L139" s="5"/>
      <c r="M139" s="5"/>
      <c r="N139" s="5"/>
      <c r="O139" s="5"/>
      <c r="P139" s="5"/>
      <c r="Q139" s="5"/>
    </row>
    <row r="140" spans="2:17" x14ac:dyDescent="0.25">
      <c r="B140" s="5"/>
      <c r="C140" s="5"/>
      <c r="D140" s="5"/>
      <c r="E140" s="47"/>
      <c r="F140" s="5"/>
      <c r="G140" s="5"/>
      <c r="H140" s="5"/>
      <c r="I140" s="5"/>
      <c r="J140" s="5"/>
      <c r="K140" s="5"/>
      <c r="L140" s="5"/>
      <c r="M140" s="5"/>
      <c r="N140" s="5"/>
      <c r="O140" s="5"/>
      <c r="P140" s="5"/>
      <c r="Q140" s="5"/>
    </row>
    <row r="141" spans="2:17" ht="17.25" x14ac:dyDescent="0.25">
      <c r="B141" s="76" t="s">
        <v>107</v>
      </c>
      <c r="C141" s="76"/>
      <c r="D141" s="76"/>
      <c r="E141" s="77" t="s">
        <v>108</v>
      </c>
      <c r="F141" s="78">
        <f>B139^2*F127*LN(D139/C139)*(7+F127*LN(D139/C139))</f>
        <v>1.6342119731764906</v>
      </c>
      <c r="G141" s="79">
        <f>D139</f>
        <v>8</v>
      </c>
      <c r="I141" s="40"/>
      <c r="J141" s="40"/>
      <c r="K141" s="5"/>
      <c r="L141" s="5"/>
      <c r="M141" s="5"/>
      <c r="N141" s="5"/>
      <c r="O141" s="5"/>
      <c r="P141" s="5"/>
      <c r="Q141" s="5"/>
    </row>
    <row r="142" spans="2:17" ht="17.25" x14ac:dyDescent="0.25">
      <c r="B142" s="76" t="s">
        <v>109</v>
      </c>
      <c r="C142" s="76"/>
      <c r="D142" s="76"/>
      <c r="E142" s="77" t="s">
        <v>110</v>
      </c>
      <c r="F142" s="78">
        <f>B139^2*F127*LN(F36/C139)*(7+F127*LN(F36/C139))</f>
        <v>2.3129962401773794</v>
      </c>
      <c r="G142" s="80">
        <f>F36</f>
        <v>21</v>
      </c>
      <c r="H142" s="1"/>
      <c r="I142" s="47"/>
      <c r="J142" s="47"/>
      <c r="K142" s="5"/>
      <c r="L142" s="5"/>
      <c r="M142" s="5"/>
      <c r="N142" s="5"/>
      <c r="O142" s="5"/>
      <c r="P142" s="5"/>
      <c r="Q142" s="5"/>
    </row>
    <row r="143" spans="2:17" x14ac:dyDescent="0.25">
      <c r="B143" s="33"/>
      <c r="C143" s="33"/>
      <c r="D143" s="76"/>
      <c r="E143" s="33"/>
      <c r="F143" s="33"/>
      <c r="G143" s="33"/>
      <c r="H143" s="33"/>
      <c r="I143" s="47"/>
      <c r="J143" s="47"/>
      <c r="K143" s="5"/>
      <c r="L143" s="5"/>
      <c r="M143" s="5"/>
      <c r="N143" s="5"/>
      <c r="O143" s="5"/>
      <c r="P143" s="5"/>
      <c r="Q143" s="5"/>
    </row>
    <row r="144" spans="2:17" x14ac:dyDescent="0.25">
      <c r="B144" s="77"/>
      <c r="C144" s="78"/>
      <c r="D144" s="81"/>
      <c r="E144" s="81"/>
      <c r="F144" s="81"/>
      <c r="G144" s="81"/>
      <c r="H144" s="81"/>
      <c r="I144" s="47"/>
      <c r="J144" s="47"/>
      <c r="K144" s="5"/>
      <c r="L144" s="5"/>
      <c r="M144" s="5"/>
      <c r="N144" s="5"/>
      <c r="O144" s="5"/>
      <c r="P144" s="5"/>
      <c r="Q144" s="5"/>
    </row>
    <row r="145" spans="2:17" x14ac:dyDescent="0.25">
      <c r="B145" s="77"/>
      <c r="C145" s="78"/>
      <c r="D145" s="81"/>
      <c r="E145" s="81"/>
      <c r="F145" s="81"/>
      <c r="G145" s="81"/>
      <c r="H145" s="81"/>
      <c r="I145" s="47"/>
      <c r="J145" s="47"/>
      <c r="K145" s="5"/>
      <c r="L145" s="5"/>
      <c r="M145" s="5"/>
      <c r="N145" s="5"/>
      <c r="O145" s="5"/>
      <c r="P145" s="5"/>
      <c r="Q145" s="5"/>
    </row>
    <row r="146" spans="2:17" x14ac:dyDescent="0.25">
      <c r="B146" s="77"/>
      <c r="C146" s="78"/>
      <c r="D146" s="82"/>
      <c r="E146" s="82"/>
      <c r="F146" s="82"/>
      <c r="G146" s="82"/>
      <c r="H146" s="82"/>
      <c r="I146" s="40"/>
      <c r="J146" s="40"/>
      <c r="K146" s="5"/>
      <c r="L146" s="5"/>
      <c r="M146" s="5"/>
      <c r="N146" s="5"/>
      <c r="O146" s="5"/>
      <c r="P146" s="5"/>
      <c r="Q146" s="5"/>
    </row>
    <row r="147" spans="2:17" x14ac:dyDescent="0.25">
      <c r="B147" s="77"/>
      <c r="C147" s="78"/>
      <c r="D147" s="82"/>
      <c r="E147" s="82"/>
      <c r="F147" s="82"/>
      <c r="G147" s="82"/>
      <c r="H147" s="82"/>
      <c r="I147" s="40"/>
      <c r="J147" s="40"/>
      <c r="K147" s="5"/>
      <c r="L147" s="5"/>
      <c r="M147" s="5"/>
      <c r="N147" s="5"/>
      <c r="O147" s="5"/>
      <c r="P147" s="5"/>
      <c r="Q147" s="5"/>
    </row>
    <row r="148" spans="2:17" x14ac:dyDescent="0.25">
      <c r="B148" s="77"/>
      <c r="C148" s="78"/>
      <c r="D148" s="82"/>
      <c r="E148" s="82"/>
      <c r="F148" s="82"/>
      <c r="G148" s="82"/>
      <c r="H148" s="82"/>
      <c r="I148" s="40"/>
      <c r="J148" s="40"/>
      <c r="K148" s="5"/>
      <c r="L148" s="5"/>
      <c r="M148" s="5"/>
      <c r="N148" s="5"/>
      <c r="O148" s="5"/>
      <c r="P148" s="5"/>
      <c r="Q148" s="5"/>
    </row>
    <row r="149" spans="2:17" x14ac:dyDescent="0.25">
      <c r="B149" s="77"/>
      <c r="C149" s="78"/>
      <c r="D149" s="82"/>
      <c r="E149" s="82"/>
      <c r="F149" s="82"/>
      <c r="G149" s="82"/>
      <c r="H149" s="82"/>
      <c r="I149" s="40"/>
      <c r="J149" s="40"/>
      <c r="K149" s="5"/>
      <c r="L149" s="5"/>
      <c r="M149" s="5"/>
      <c r="N149" s="5"/>
      <c r="O149" s="5"/>
      <c r="P149" s="5"/>
      <c r="Q149" s="5"/>
    </row>
    <row r="150" spans="2:17" x14ac:dyDescent="0.25">
      <c r="B150" s="77"/>
      <c r="C150" s="78"/>
      <c r="D150" s="82"/>
      <c r="E150" s="82"/>
      <c r="F150" s="82"/>
      <c r="G150" s="82"/>
      <c r="H150" s="82"/>
      <c r="I150" s="40"/>
      <c r="J150" s="40"/>
      <c r="K150" s="5"/>
      <c r="L150" s="5"/>
      <c r="M150" s="5"/>
      <c r="N150" s="5"/>
      <c r="O150" s="5"/>
      <c r="P150" s="5"/>
      <c r="Q150" s="5"/>
    </row>
    <row r="151" spans="2:17" x14ac:dyDescent="0.25">
      <c r="B151" s="77"/>
      <c r="C151" s="78"/>
      <c r="D151" s="82"/>
      <c r="E151" s="82"/>
      <c r="F151" s="82"/>
      <c r="G151" s="82"/>
      <c r="H151" s="82"/>
      <c r="I151" s="40"/>
      <c r="J151" s="40"/>
      <c r="K151" s="5"/>
      <c r="L151" s="5"/>
      <c r="M151" s="5"/>
      <c r="N151" s="5"/>
      <c r="O151" s="5"/>
      <c r="P151" s="5"/>
      <c r="Q151" s="5"/>
    </row>
    <row r="152" spans="2:17" x14ac:dyDescent="0.25">
      <c r="B152" s="77"/>
      <c r="C152" s="78"/>
      <c r="D152" s="82"/>
      <c r="E152" s="82"/>
      <c r="F152" s="82"/>
      <c r="G152" s="82"/>
      <c r="H152" s="82"/>
      <c r="I152" s="40"/>
      <c r="J152" s="40"/>
      <c r="K152" s="5"/>
      <c r="L152" s="5"/>
      <c r="M152" s="5"/>
      <c r="N152" s="5"/>
      <c r="O152" s="5"/>
      <c r="P152" s="5"/>
      <c r="Q152" s="5"/>
    </row>
    <row r="153" spans="2:17" x14ac:dyDescent="0.25">
      <c r="B153" s="77"/>
      <c r="C153" s="78"/>
      <c r="D153" s="82"/>
      <c r="E153" s="82"/>
      <c r="F153" s="82"/>
      <c r="G153" s="82"/>
      <c r="H153" s="82"/>
      <c r="I153" s="40"/>
      <c r="J153" s="40"/>
      <c r="K153" s="5"/>
      <c r="L153" s="5"/>
      <c r="M153" s="5"/>
      <c r="N153" s="5"/>
      <c r="O153" s="5"/>
      <c r="P153" s="5"/>
      <c r="Q153" s="5"/>
    </row>
    <row r="154" spans="2:17" x14ac:dyDescent="0.25">
      <c r="B154" s="77"/>
      <c r="C154" s="78"/>
      <c r="D154" s="82"/>
      <c r="E154" s="82"/>
      <c r="F154" s="82"/>
      <c r="G154" s="82"/>
      <c r="H154" s="82"/>
      <c r="I154" s="40"/>
      <c r="J154" s="40"/>
      <c r="K154" s="5"/>
      <c r="L154" s="5"/>
      <c r="M154" s="5"/>
      <c r="N154" s="5"/>
      <c r="O154" s="5"/>
      <c r="P154" s="5"/>
      <c r="Q154" s="5"/>
    </row>
    <row r="155" spans="2:17" x14ac:dyDescent="0.25">
      <c r="B155" s="5"/>
      <c r="C155" s="5"/>
      <c r="D155" s="5"/>
      <c r="E155" s="5"/>
      <c r="F155" s="5"/>
      <c r="G155" s="5"/>
      <c r="H155" s="5"/>
      <c r="I155" s="40"/>
      <c r="J155" s="40"/>
      <c r="K155" s="5"/>
      <c r="L155" s="5"/>
      <c r="M155" s="5"/>
      <c r="N155" s="5"/>
      <c r="O155" s="5"/>
      <c r="P155" s="5"/>
      <c r="Q155" s="5"/>
    </row>
    <row r="156" spans="2:17" x14ac:dyDescent="0.25">
      <c r="B156" s="5"/>
      <c r="C156" s="5"/>
      <c r="D156" s="5"/>
      <c r="E156" s="5"/>
      <c r="F156" s="5"/>
      <c r="G156" s="5"/>
      <c r="H156" s="5"/>
      <c r="I156" s="40"/>
      <c r="J156" s="40"/>
      <c r="K156" s="5"/>
      <c r="L156" s="5"/>
      <c r="M156" s="5"/>
      <c r="N156" s="5"/>
      <c r="O156" s="5"/>
      <c r="P156" s="5"/>
      <c r="Q156" s="5"/>
    </row>
    <row r="157" spans="2:17" x14ac:dyDescent="0.25">
      <c r="B157" s="5"/>
      <c r="C157" s="5"/>
      <c r="D157" s="5"/>
      <c r="E157" s="5"/>
      <c r="F157" s="5"/>
      <c r="G157" s="5"/>
      <c r="H157" s="5"/>
      <c r="I157" s="40"/>
      <c r="J157" s="40"/>
      <c r="K157" s="5"/>
      <c r="L157" s="5"/>
      <c r="M157" s="5"/>
      <c r="N157" s="5"/>
      <c r="O157" s="5"/>
      <c r="P157" s="5"/>
      <c r="Q157" s="5"/>
    </row>
    <row r="158" spans="2:17" x14ac:dyDescent="0.25">
      <c r="B158" s="5"/>
      <c r="C158" s="5"/>
      <c r="D158" s="5"/>
      <c r="E158" s="5"/>
      <c r="F158" s="5"/>
      <c r="G158" s="5"/>
      <c r="H158" s="5"/>
      <c r="I158" s="40"/>
      <c r="J158" s="40"/>
      <c r="K158" s="5"/>
      <c r="L158" s="5"/>
      <c r="M158" s="5"/>
      <c r="N158" s="5"/>
      <c r="O158" s="5"/>
      <c r="P158" s="5"/>
      <c r="Q158" s="5"/>
    </row>
    <row r="159" spans="2:17" ht="14.45" customHeight="1" x14ac:dyDescent="0.25">
      <c r="B159" s="56" t="s">
        <v>111</v>
      </c>
      <c r="C159" s="78"/>
      <c r="D159" s="77"/>
      <c r="E159" s="82"/>
      <c r="F159" s="82"/>
      <c r="G159" s="82"/>
      <c r="H159" s="82"/>
      <c r="I159" s="5"/>
      <c r="J159" s="5"/>
      <c r="K159" s="5"/>
      <c r="L159" s="5"/>
      <c r="M159" s="5"/>
      <c r="N159" s="5"/>
      <c r="O159" s="5"/>
      <c r="P159" s="5"/>
      <c r="Q159" s="5"/>
    </row>
    <row r="160" spans="2:17" ht="14.45" customHeight="1" x14ac:dyDescent="0.25">
      <c r="B160" s="353" t="s">
        <v>112</v>
      </c>
      <c r="C160" s="353"/>
      <c r="D160" s="353"/>
      <c r="E160" s="353"/>
      <c r="F160" s="353"/>
      <c r="G160" s="353"/>
      <c r="H160" s="82"/>
      <c r="I160" s="5"/>
      <c r="J160" s="5"/>
      <c r="K160" s="5"/>
      <c r="L160" s="5"/>
      <c r="M160" s="5"/>
      <c r="N160" s="5"/>
      <c r="O160" s="5"/>
      <c r="P160" s="5"/>
      <c r="Q160" s="5"/>
    </row>
    <row r="161" spans="2:17" ht="14.45" customHeight="1" x14ac:dyDescent="0.25">
      <c r="B161" s="354" t="s">
        <v>113</v>
      </c>
      <c r="C161" s="354"/>
      <c r="D161" s="354"/>
      <c r="E161" s="354"/>
      <c r="F161" s="354"/>
      <c r="G161" s="354"/>
      <c r="H161" s="354"/>
      <c r="I161" s="5"/>
      <c r="J161" s="5"/>
      <c r="K161" s="5"/>
      <c r="L161" s="5"/>
      <c r="M161" s="5"/>
      <c r="N161" s="5"/>
      <c r="O161" s="5"/>
      <c r="P161" s="5"/>
      <c r="Q161" s="5"/>
    </row>
    <row r="162" spans="2:17" ht="14.45" customHeight="1" x14ac:dyDescent="0.25">
      <c r="B162" s="354"/>
      <c r="C162" s="354"/>
      <c r="D162" s="354"/>
      <c r="E162" s="354"/>
      <c r="F162" s="354"/>
      <c r="G162" s="354"/>
      <c r="H162" s="354"/>
      <c r="I162" s="5"/>
      <c r="J162" s="5"/>
      <c r="K162" s="5"/>
      <c r="L162" s="5"/>
      <c r="M162" s="5"/>
      <c r="N162" s="5"/>
      <c r="O162" s="5"/>
      <c r="P162" s="5"/>
      <c r="Q162" s="5"/>
    </row>
    <row r="163" spans="2:17" ht="14.45" customHeight="1" x14ac:dyDescent="0.25">
      <c r="B163" s="354"/>
      <c r="C163" s="354"/>
      <c r="D163" s="354"/>
      <c r="E163" s="354"/>
      <c r="F163" s="354"/>
      <c r="G163" s="354"/>
      <c r="H163" s="354"/>
      <c r="I163" s="5"/>
      <c r="J163" s="5"/>
      <c r="K163" s="5"/>
      <c r="L163" s="5"/>
      <c r="M163" s="5"/>
      <c r="N163" s="5"/>
      <c r="O163" s="5"/>
      <c r="P163" s="5"/>
      <c r="Q163" s="5"/>
    </row>
    <row r="164" spans="2:17" ht="14.45" customHeight="1" x14ac:dyDescent="0.25">
      <c r="B164" s="354"/>
      <c r="C164" s="354"/>
      <c r="D164" s="354"/>
      <c r="E164" s="354"/>
      <c r="F164" s="354"/>
      <c r="G164" s="354"/>
      <c r="H164" s="354"/>
      <c r="I164" s="5"/>
      <c r="J164" s="5"/>
      <c r="K164" s="5"/>
      <c r="L164" s="5"/>
      <c r="M164" s="5"/>
      <c r="N164" s="5"/>
      <c r="O164" s="5"/>
      <c r="P164" s="5"/>
      <c r="Q164" s="5"/>
    </row>
    <row r="165" spans="2:17" ht="14.45" customHeight="1" x14ac:dyDescent="0.25">
      <c r="B165" s="354"/>
      <c r="C165" s="354"/>
      <c r="D165" s="354"/>
      <c r="E165" s="354"/>
      <c r="F165" s="354"/>
      <c r="G165" s="354"/>
      <c r="H165" s="354"/>
      <c r="I165" s="5"/>
      <c r="J165" s="5"/>
      <c r="K165" s="5"/>
      <c r="L165" s="5"/>
      <c r="M165" s="5"/>
      <c r="N165" s="5"/>
      <c r="O165" s="5"/>
      <c r="P165" s="5"/>
      <c r="Q165" s="5"/>
    </row>
    <row r="166" spans="2:17" ht="14.45" customHeight="1" x14ac:dyDescent="0.25">
      <c r="B166" s="83"/>
      <c r="C166" s="83"/>
      <c r="D166" s="83"/>
      <c r="E166" s="83"/>
      <c r="F166" s="83"/>
      <c r="G166" s="83"/>
      <c r="H166" s="82"/>
      <c r="I166" s="5"/>
      <c r="J166" s="5"/>
      <c r="K166" s="5"/>
      <c r="L166" s="5"/>
      <c r="M166" s="5"/>
      <c r="N166" s="5"/>
      <c r="O166" s="5"/>
      <c r="P166" s="5"/>
      <c r="Q166" s="5"/>
    </row>
    <row r="167" spans="2:17" ht="14.45" customHeight="1" x14ac:dyDescent="0.25">
      <c r="B167" s="83"/>
      <c r="C167" s="83"/>
      <c r="D167" s="83"/>
      <c r="E167" s="83"/>
      <c r="F167" s="83"/>
      <c r="G167" s="83"/>
      <c r="H167" s="82"/>
      <c r="I167" s="5"/>
      <c r="J167" s="5"/>
      <c r="K167" s="5"/>
      <c r="L167" s="5"/>
      <c r="M167" s="5"/>
      <c r="N167" s="5"/>
      <c r="O167" s="5"/>
      <c r="P167" s="5"/>
      <c r="Q167" s="5"/>
    </row>
    <row r="168" spans="2:17" ht="14.45" customHeight="1" x14ac:dyDescent="0.25">
      <c r="B168" s="83"/>
      <c r="C168" s="83"/>
      <c r="D168" s="83"/>
      <c r="E168" s="83"/>
      <c r="F168" s="83"/>
      <c r="G168" s="83"/>
      <c r="H168" s="82"/>
      <c r="I168" s="5"/>
      <c r="J168" s="5"/>
      <c r="K168" s="5"/>
      <c r="L168" s="5"/>
      <c r="M168" s="5"/>
      <c r="N168" s="5"/>
      <c r="O168" s="5"/>
      <c r="P168" s="5"/>
      <c r="Q168" s="5"/>
    </row>
    <row r="169" spans="2:17" ht="14.45" customHeight="1" x14ac:dyDescent="0.25">
      <c r="B169" s="83"/>
      <c r="C169" s="83"/>
      <c r="D169" s="83"/>
      <c r="E169" s="83"/>
      <c r="F169" s="83"/>
      <c r="G169" s="83"/>
      <c r="H169" s="82"/>
      <c r="I169" s="5"/>
      <c r="J169" s="5"/>
      <c r="K169" s="5"/>
      <c r="L169" s="5"/>
      <c r="M169" s="5"/>
      <c r="N169" s="5"/>
      <c r="O169" s="5"/>
      <c r="P169" s="5"/>
      <c r="Q169" s="5"/>
    </row>
    <row r="170" spans="2:17" ht="14.45" customHeight="1" x14ac:dyDescent="0.25">
      <c r="B170" s="83"/>
      <c r="C170" s="83"/>
      <c r="D170" s="83"/>
      <c r="E170" s="83"/>
      <c r="F170" s="83"/>
      <c r="G170" s="83"/>
      <c r="H170" s="82"/>
      <c r="I170" s="5"/>
      <c r="J170" s="5"/>
      <c r="K170" s="5"/>
      <c r="L170" s="5"/>
      <c r="M170" s="5"/>
      <c r="N170" s="5"/>
      <c r="O170" s="5"/>
      <c r="P170" s="5"/>
      <c r="Q170" s="5"/>
    </row>
    <row r="171" spans="2:17" ht="14.45" customHeight="1" x14ac:dyDescent="0.25">
      <c r="B171" s="83"/>
      <c r="C171" s="83"/>
      <c r="D171" s="83"/>
      <c r="E171" s="83"/>
      <c r="F171" s="83"/>
      <c r="G171" s="83"/>
      <c r="H171" s="82"/>
      <c r="I171" s="5"/>
      <c r="J171" s="5"/>
      <c r="K171" s="5"/>
      <c r="L171" s="5"/>
      <c r="M171" s="5"/>
      <c r="N171" s="5"/>
      <c r="O171" s="5"/>
      <c r="P171" s="5"/>
      <c r="Q171" s="5"/>
    </row>
    <row r="172" spans="2:17" ht="14.45" customHeight="1" x14ac:dyDescent="0.25">
      <c r="B172" s="83"/>
      <c r="C172" s="83"/>
      <c r="D172" s="83"/>
      <c r="E172" s="83"/>
      <c r="F172" s="83"/>
      <c r="G172" s="83"/>
      <c r="H172" s="82"/>
      <c r="I172" s="5"/>
      <c r="J172" s="5"/>
      <c r="K172" s="5"/>
      <c r="L172" s="5"/>
      <c r="M172" s="5"/>
      <c r="N172" s="5"/>
      <c r="O172" s="5"/>
      <c r="P172" s="5"/>
      <c r="Q172" s="5"/>
    </row>
    <row r="173" spans="2:17" ht="14.45" customHeight="1" x14ac:dyDescent="0.25">
      <c r="B173" s="83"/>
      <c r="C173" s="83"/>
      <c r="D173" s="83"/>
      <c r="E173" s="83"/>
      <c r="F173" s="83"/>
      <c r="G173" s="83"/>
      <c r="H173" s="82"/>
      <c r="I173" s="5"/>
      <c r="J173" s="5"/>
      <c r="K173" s="5"/>
      <c r="L173" s="5"/>
      <c r="M173" s="5"/>
      <c r="N173" s="5"/>
      <c r="O173" s="5"/>
      <c r="P173" s="5"/>
      <c r="Q173" s="5"/>
    </row>
    <row r="174" spans="2:17" ht="14.45" customHeight="1" x14ac:dyDescent="0.25">
      <c r="B174" s="83"/>
      <c r="C174" s="83"/>
      <c r="D174" s="83"/>
      <c r="E174" s="83"/>
      <c r="F174" s="83"/>
      <c r="G174" s="83"/>
      <c r="H174" s="82"/>
      <c r="I174" s="5"/>
      <c r="J174" s="5"/>
      <c r="K174" s="5"/>
      <c r="L174" s="5"/>
      <c r="M174" s="5"/>
      <c r="N174" s="5"/>
      <c r="O174" s="5"/>
      <c r="P174" s="5"/>
      <c r="Q174" s="5"/>
    </row>
    <row r="175" spans="2:17" ht="14.45" customHeight="1" x14ac:dyDescent="0.25">
      <c r="B175" s="83"/>
      <c r="C175" s="83"/>
      <c r="D175" s="83"/>
      <c r="E175" s="83"/>
      <c r="F175" s="83"/>
      <c r="G175" s="83"/>
      <c r="H175" s="82"/>
      <c r="I175" s="5"/>
      <c r="J175" s="5"/>
      <c r="K175" s="5"/>
      <c r="L175" s="5"/>
      <c r="M175" s="5"/>
      <c r="N175" s="5"/>
      <c r="O175" s="5"/>
      <c r="P175" s="5"/>
      <c r="Q175" s="5"/>
    </row>
    <row r="176" spans="2:17" ht="14.45" customHeight="1" x14ac:dyDescent="0.25">
      <c r="B176" s="83"/>
      <c r="C176" s="83"/>
      <c r="D176" s="83"/>
      <c r="E176" s="83"/>
      <c r="F176" s="83"/>
      <c r="G176" s="83"/>
      <c r="H176" s="82"/>
      <c r="I176" s="5"/>
      <c r="J176" s="5"/>
      <c r="K176" s="5"/>
      <c r="L176" s="5"/>
      <c r="M176" s="5"/>
      <c r="N176" s="5"/>
      <c r="O176" s="5"/>
      <c r="P176" s="5"/>
      <c r="Q176" s="5"/>
    </row>
    <row r="177" spans="2:17" ht="14.45" customHeight="1" x14ac:dyDescent="0.25">
      <c r="B177" s="83"/>
      <c r="C177" s="83"/>
      <c r="D177" s="83"/>
      <c r="E177" s="83"/>
      <c r="F177" s="83"/>
      <c r="G177" s="83"/>
      <c r="H177" s="82"/>
      <c r="I177" s="5"/>
      <c r="J177" s="5"/>
      <c r="K177" s="5"/>
      <c r="L177" s="5"/>
      <c r="M177" s="5"/>
      <c r="N177" s="5"/>
      <c r="O177" s="5"/>
      <c r="P177" s="5"/>
      <c r="Q177" s="5"/>
    </row>
    <row r="178" spans="2:17" ht="14.45" customHeight="1" x14ac:dyDescent="0.25">
      <c r="B178" s="83"/>
      <c r="C178" s="83"/>
      <c r="D178" s="83"/>
      <c r="E178" s="83"/>
      <c r="F178" s="83"/>
      <c r="G178" s="83"/>
      <c r="H178" s="82"/>
      <c r="I178" s="5"/>
      <c r="J178" s="5"/>
      <c r="K178" s="5"/>
      <c r="L178" s="5"/>
      <c r="M178" s="5"/>
      <c r="N178" s="5"/>
      <c r="O178" s="5"/>
      <c r="P178" s="5"/>
      <c r="Q178" s="5"/>
    </row>
    <row r="179" spans="2:17" ht="14.45" customHeight="1" x14ac:dyDescent="0.25">
      <c r="B179" s="83"/>
      <c r="C179" s="83"/>
      <c r="D179" s="83"/>
      <c r="E179" s="83"/>
      <c r="F179" s="83"/>
      <c r="G179" s="83"/>
      <c r="H179" s="82"/>
      <c r="I179" s="5"/>
      <c r="J179" s="5"/>
      <c r="K179" s="5"/>
      <c r="L179" s="5"/>
      <c r="M179" s="5"/>
      <c r="N179" s="5"/>
      <c r="O179" s="5"/>
      <c r="P179" s="5"/>
      <c r="Q179" s="5"/>
    </row>
    <row r="180" spans="2:17" ht="14.45" customHeight="1" x14ac:dyDescent="0.25">
      <c r="B180" s="83"/>
      <c r="C180" s="83"/>
      <c r="D180" s="83"/>
      <c r="E180" s="83"/>
      <c r="F180" s="83"/>
      <c r="G180" s="83"/>
      <c r="H180" s="82"/>
      <c r="I180" s="5"/>
      <c r="J180" s="5"/>
      <c r="K180" s="5"/>
      <c r="L180" s="5"/>
      <c r="M180" s="5"/>
      <c r="N180" s="5"/>
      <c r="O180" s="5"/>
      <c r="P180" s="5"/>
      <c r="Q180" s="5"/>
    </row>
    <row r="181" spans="2:17" ht="14.45" customHeight="1" x14ac:dyDescent="0.25">
      <c r="B181" s="83"/>
      <c r="C181" s="83"/>
      <c r="D181" s="83"/>
      <c r="E181" s="83"/>
      <c r="F181" s="83"/>
      <c r="G181" s="83"/>
      <c r="H181" s="82"/>
      <c r="I181" s="5"/>
      <c r="J181" s="5"/>
      <c r="K181" s="5"/>
      <c r="L181" s="5"/>
      <c r="M181" s="5"/>
      <c r="N181" s="5"/>
      <c r="O181" s="5"/>
      <c r="P181" s="5"/>
      <c r="Q181" s="5"/>
    </row>
    <row r="182" spans="2:17" ht="14.45" customHeight="1" x14ac:dyDescent="0.25">
      <c r="B182" s="83"/>
      <c r="C182" s="83"/>
      <c r="D182" s="83"/>
      <c r="E182" s="83"/>
      <c r="F182" s="83"/>
      <c r="G182" s="83"/>
      <c r="H182" s="82"/>
      <c r="I182" s="5"/>
      <c r="J182" s="5"/>
      <c r="K182" s="5"/>
      <c r="L182" s="5"/>
      <c r="M182" s="5"/>
      <c r="N182" s="5"/>
      <c r="O182" s="5"/>
      <c r="P182" s="5"/>
      <c r="Q182" s="5"/>
    </row>
    <row r="183" spans="2:17" ht="14.45" customHeight="1" x14ac:dyDescent="0.25">
      <c r="B183" s="83"/>
      <c r="C183" s="83"/>
      <c r="D183" s="83"/>
      <c r="E183" s="83"/>
      <c r="F183" s="83"/>
      <c r="G183" s="83"/>
      <c r="H183" s="82"/>
      <c r="I183" s="5"/>
      <c r="J183" s="5"/>
      <c r="K183" s="5"/>
      <c r="L183" s="5"/>
      <c r="M183" s="5"/>
      <c r="N183" s="5"/>
      <c r="O183" s="5"/>
      <c r="P183" s="5"/>
      <c r="Q183" s="5"/>
    </row>
    <row r="184" spans="2:17" ht="14.45" customHeight="1" x14ac:dyDescent="0.25">
      <c r="B184" s="83"/>
      <c r="C184" s="83"/>
      <c r="D184" s="83"/>
      <c r="E184" s="83"/>
      <c r="F184" s="83"/>
      <c r="G184" s="83"/>
      <c r="H184" s="82"/>
      <c r="I184" s="5"/>
      <c r="J184" s="5"/>
      <c r="K184" s="5"/>
      <c r="L184" s="5"/>
      <c r="M184" s="5"/>
      <c r="N184" s="5"/>
      <c r="O184" s="5"/>
      <c r="P184" s="5"/>
      <c r="Q184" s="5"/>
    </row>
    <row r="185" spans="2:17" ht="14.45" customHeight="1" x14ac:dyDescent="0.25">
      <c r="B185" s="83"/>
      <c r="C185" s="83"/>
      <c r="D185" s="83"/>
      <c r="E185" s="83"/>
      <c r="F185" s="83"/>
      <c r="G185" s="83"/>
      <c r="H185" s="82"/>
      <c r="I185" s="5"/>
      <c r="J185" s="5"/>
      <c r="K185" s="5"/>
      <c r="L185" s="5"/>
      <c r="M185" s="5"/>
      <c r="N185" s="5"/>
      <c r="O185" s="5"/>
      <c r="P185" s="5"/>
      <c r="Q185" s="5"/>
    </row>
    <row r="186" spans="2:17" ht="14.45" customHeight="1" x14ac:dyDescent="0.25">
      <c r="B186" s="83"/>
      <c r="C186" s="83"/>
      <c r="D186" s="83"/>
      <c r="E186" s="83"/>
      <c r="F186" s="83"/>
      <c r="G186" s="83"/>
      <c r="H186" s="82"/>
      <c r="I186" s="5"/>
      <c r="J186" s="5"/>
      <c r="K186" s="5"/>
      <c r="L186" s="5"/>
      <c r="M186" s="5"/>
      <c r="N186" s="5"/>
      <c r="O186" s="5"/>
      <c r="P186" s="5"/>
      <c r="Q186" s="5"/>
    </row>
    <row r="187" spans="2:17" ht="14.45" customHeight="1" x14ac:dyDescent="0.25">
      <c r="B187" s="83"/>
      <c r="C187" s="83"/>
      <c r="D187" s="83"/>
      <c r="E187" s="83"/>
      <c r="F187" s="83"/>
      <c r="G187" s="83"/>
      <c r="H187" s="82"/>
      <c r="I187" s="5"/>
      <c r="J187" s="5"/>
      <c r="K187" s="5"/>
      <c r="L187" s="5"/>
      <c r="M187" s="5"/>
      <c r="N187" s="5"/>
      <c r="O187" s="5"/>
      <c r="P187" s="5"/>
      <c r="Q187" s="5"/>
    </row>
    <row r="188" spans="2:17" ht="14.45" customHeight="1" x14ac:dyDescent="0.25">
      <c r="B188" s="83"/>
      <c r="C188" s="83"/>
      <c r="D188" s="83"/>
      <c r="E188" s="83"/>
      <c r="F188" s="83"/>
      <c r="G188" s="83"/>
      <c r="H188" s="82"/>
      <c r="I188" s="5"/>
      <c r="J188" s="5"/>
      <c r="K188" s="5"/>
      <c r="L188" s="5"/>
      <c r="M188" s="5"/>
      <c r="N188" s="5"/>
      <c r="O188" s="5"/>
      <c r="P188" s="5"/>
      <c r="Q188" s="5"/>
    </row>
    <row r="189" spans="2:17" ht="14.45" customHeight="1" x14ac:dyDescent="0.25">
      <c r="B189" s="83"/>
      <c r="C189" s="83"/>
      <c r="D189" s="83"/>
      <c r="E189" s="83"/>
      <c r="F189" s="83"/>
      <c r="G189" s="83"/>
      <c r="H189" s="82"/>
      <c r="I189" s="5"/>
      <c r="J189" s="5"/>
      <c r="K189" s="5"/>
      <c r="L189" s="5"/>
      <c r="M189" s="5"/>
      <c r="N189" s="5"/>
      <c r="O189" s="5"/>
      <c r="P189" s="5"/>
      <c r="Q189" s="5"/>
    </row>
    <row r="190" spans="2:17" ht="14.45" customHeight="1" x14ac:dyDescent="0.25">
      <c r="B190" s="83"/>
      <c r="C190" s="83"/>
      <c r="D190" s="83"/>
      <c r="E190" s="83"/>
      <c r="F190" s="83"/>
      <c r="G190" s="83"/>
      <c r="H190" s="82"/>
      <c r="I190" s="5"/>
      <c r="J190" s="5"/>
      <c r="K190" s="5"/>
      <c r="L190" s="5"/>
      <c r="M190" s="5"/>
      <c r="N190" s="5"/>
      <c r="O190" s="5"/>
      <c r="P190" s="5"/>
      <c r="Q190" s="5"/>
    </row>
    <row r="191" spans="2:17" ht="14.45" customHeight="1" x14ac:dyDescent="0.25">
      <c r="B191" s="83"/>
      <c r="C191" s="83"/>
      <c r="D191" s="83"/>
      <c r="E191" s="83"/>
      <c r="F191" s="83"/>
      <c r="G191" s="83"/>
      <c r="H191" s="82"/>
      <c r="I191" s="5"/>
      <c r="J191" s="5"/>
      <c r="K191" s="5"/>
      <c r="L191" s="5"/>
      <c r="M191" s="5"/>
      <c r="N191" s="5"/>
      <c r="O191" s="5"/>
      <c r="P191" s="5"/>
      <c r="Q191" s="5"/>
    </row>
    <row r="192" spans="2:17" ht="14.45" customHeight="1" thickBot="1" x14ac:dyDescent="0.3">
      <c r="B192" s="5"/>
      <c r="C192" s="95"/>
      <c r="D192" s="94"/>
      <c r="E192" s="5"/>
      <c r="F192" s="5"/>
      <c r="G192" s="5"/>
      <c r="H192" s="5"/>
      <c r="I192" s="5"/>
      <c r="J192" s="5"/>
      <c r="K192" s="5"/>
      <c r="L192" s="5"/>
      <c r="M192" s="5"/>
      <c r="N192" s="5"/>
      <c r="O192" s="5"/>
      <c r="P192" s="5"/>
      <c r="Q192" s="5"/>
    </row>
    <row r="193" spans="2:17" ht="14.45" customHeight="1" thickTop="1" thickBot="1" x14ac:dyDescent="0.3">
      <c r="B193" s="56" t="s">
        <v>421</v>
      </c>
      <c r="C193" s="56"/>
      <c r="D193" s="56"/>
      <c r="E193" s="56"/>
      <c r="F193" s="355" t="s">
        <v>115</v>
      </c>
      <c r="G193" s="356"/>
      <c r="H193" s="84"/>
      <c r="I193" s="96"/>
      <c r="J193" s="97"/>
      <c r="K193" s="97"/>
      <c r="L193" s="97"/>
      <c r="M193" s="97"/>
      <c r="N193" s="97"/>
      <c r="O193" s="5"/>
      <c r="P193" s="5"/>
      <c r="Q193" s="5"/>
    </row>
    <row r="194" spans="2:17" ht="14.45" customHeight="1" thickTop="1" x14ac:dyDescent="0.25">
      <c r="B194" s="5"/>
      <c r="C194" s="97"/>
      <c r="D194" s="97"/>
      <c r="E194" s="97"/>
      <c r="F194" s="98" t="s">
        <v>116</v>
      </c>
      <c r="G194" s="99">
        <f>IF(F193="stagne",0,0.2)</f>
        <v>0.2</v>
      </c>
      <c r="H194" s="84"/>
      <c r="I194" s="96"/>
      <c r="J194" s="97"/>
      <c r="K194" s="97"/>
      <c r="L194" s="97"/>
      <c r="M194" s="97"/>
      <c r="N194" s="97"/>
      <c r="O194" s="5"/>
      <c r="P194" s="5"/>
      <c r="Q194" s="5"/>
    </row>
    <row r="195" spans="2:17" ht="14.45" customHeight="1" x14ac:dyDescent="0.25">
      <c r="B195" s="96"/>
      <c r="C195" s="5"/>
      <c r="D195" s="5"/>
      <c r="E195" s="97"/>
      <c r="F195" s="97"/>
      <c r="G195" s="97"/>
      <c r="H195" s="84"/>
      <c r="I195" s="96"/>
      <c r="J195" s="97"/>
      <c r="K195" s="97"/>
      <c r="L195" s="97"/>
      <c r="M195" s="97"/>
      <c r="N195" s="97"/>
      <c r="O195" s="5"/>
      <c r="P195" s="5"/>
      <c r="Q195" s="5"/>
    </row>
    <row r="196" spans="2:17" ht="14.45" customHeight="1" x14ac:dyDescent="0.25">
      <c r="B196" s="100" t="s">
        <v>117</v>
      </c>
      <c r="C196" s="101"/>
      <c r="D196" s="101"/>
      <c r="E196" s="101"/>
      <c r="F196" s="101"/>
      <c r="G196" s="101"/>
      <c r="H196" s="101"/>
      <c r="I196" s="5"/>
      <c r="J196" s="5"/>
      <c r="K196" s="5"/>
      <c r="L196" s="5"/>
      <c r="M196" s="5"/>
      <c r="N196" s="5"/>
      <c r="O196" s="5"/>
      <c r="P196" s="5"/>
      <c r="Q196" s="5"/>
    </row>
    <row r="197" spans="2:17" ht="14.45" customHeight="1" x14ac:dyDescent="0.25">
      <c r="B197" s="100" t="s">
        <v>118</v>
      </c>
      <c r="C197" s="101"/>
      <c r="D197" s="101"/>
      <c r="E197" s="101"/>
      <c r="F197" s="101"/>
      <c r="G197" s="101"/>
      <c r="H197" s="101"/>
      <c r="I197" s="5"/>
      <c r="J197" s="5"/>
      <c r="K197" s="5"/>
      <c r="L197" s="5"/>
      <c r="M197" s="5"/>
      <c r="N197" s="5"/>
      <c r="O197" s="5"/>
      <c r="P197" s="5"/>
      <c r="Q197" s="5"/>
    </row>
    <row r="198" spans="2:17" ht="14.45" customHeight="1" x14ac:dyDescent="0.25">
      <c r="B198" s="84"/>
      <c r="C198" s="84"/>
      <c r="D198" s="84"/>
      <c r="E198" s="84"/>
      <c r="F198" s="84"/>
      <c r="G198" s="84"/>
      <c r="H198" s="84"/>
      <c r="I198" s="84"/>
      <c r="J198" s="84"/>
      <c r="K198" s="5"/>
      <c r="L198" s="5"/>
      <c r="M198" s="5"/>
      <c r="N198" s="5"/>
      <c r="O198" s="5"/>
      <c r="P198" s="5"/>
      <c r="Q198" s="5"/>
    </row>
    <row r="199" spans="2:17" ht="14.45" customHeight="1" x14ac:dyDescent="0.25">
      <c r="B199" s="346" t="s">
        <v>119</v>
      </c>
      <c r="C199" s="102" t="s">
        <v>120</v>
      </c>
      <c r="D199" s="95"/>
      <c r="E199" s="103" t="s">
        <v>121</v>
      </c>
      <c r="F199" s="104">
        <f>0.03*'dati nascosti vento'!O22-1</f>
        <v>-1</v>
      </c>
      <c r="G199" s="103" t="s">
        <v>122</v>
      </c>
      <c r="H199" s="84"/>
      <c r="J199" s="5"/>
      <c r="K199" s="5"/>
      <c r="L199" s="5"/>
      <c r="M199" s="5"/>
      <c r="N199" s="5"/>
      <c r="O199" s="5"/>
      <c r="P199" s="5"/>
      <c r="Q199" s="5"/>
    </row>
    <row r="200" spans="2:17" ht="14.45" customHeight="1" x14ac:dyDescent="0.25">
      <c r="B200" s="347"/>
      <c r="C200" s="105">
        <f>0.8-G194</f>
        <v>0.60000000000000009</v>
      </c>
      <c r="D200" s="106" t="s">
        <v>123</v>
      </c>
      <c r="E200" s="5"/>
      <c r="F200" s="84"/>
      <c r="G200" s="84"/>
      <c r="H200" s="84"/>
      <c r="J200" s="5"/>
      <c r="K200" s="5"/>
      <c r="L200" s="5"/>
      <c r="M200" s="5"/>
      <c r="N200" s="5"/>
      <c r="O200" s="5"/>
      <c r="P200" s="5"/>
      <c r="Q200" s="40"/>
    </row>
    <row r="201" spans="2:17" ht="14.45" customHeight="1" x14ac:dyDescent="0.25">
      <c r="B201" s="346" t="s">
        <v>124</v>
      </c>
      <c r="C201" s="102" t="s">
        <v>120</v>
      </c>
      <c r="D201" s="107" t="s">
        <v>125</v>
      </c>
      <c r="E201" s="108"/>
      <c r="F201" s="84"/>
      <c r="G201" s="84"/>
      <c r="H201" s="84"/>
      <c r="J201" s="5"/>
      <c r="K201" s="5"/>
      <c r="L201" s="5"/>
      <c r="M201" s="5"/>
      <c r="N201" s="5"/>
      <c r="O201" s="5"/>
      <c r="P201" s="5"/>
      <c r="Q201" s="5"/>
    </row>
    <row r="202" spans="2:17" ht="14.45" customHeight="1" x14ac:dyDescent="0.25">
      <c r="B202" s="347"/>
      <c r="C202" s="105">
        <f>F199-G194</f>
        <v>-1.2</v>
      </c>
      <c r="D202" s="106" t="s">
        <v>123</v>
      </c>
      <c r="E202" s="87"/>
      <c r="F202" s="84"/>
      <c r="G202" s="84"/>
      <c r="H202" s="84"/>
      <c r="J202" s="5"/>
      <c r="K202" s="5"/>
      <c r="L202" s="5"/>
      <c r="M202" s="5"/>
      <c r="N202" s="5"/>
      <c r="O202" s="5"/>
      <c r="P202" s="5"/>
      <c r="Q202" s="5"/>
    </row>
    <row r="203" spans="2:17" ht="14.45" customHeight="1" x14ac:dyDescent="0.25">
      <c r="B203" s="346" t="s">
        <v>126</v>
      </c>
      <c r="C203" s="102" t="s">
        <v>120</v>
      </c>
      <c r="D203" s="5"/>
      <c r="E203" s="5"/>
      <c r="F203" s="84"/>
      <c r="G203" s="84"/>
      <c r="H203" s="84"/>
      <c r="J203" s="5"/>
      <c r="K203" s="5"/>
      <c r="L203" s="5"/>
      <c r="M203" s="5"/>
      <c r="N203" s="5"/>
      <c r="O203" s="5"/>
      <c r="P203" s="5"/>
      <c r="Q203" s="5"/>
    </row>
    <row r="204" spans="2:17" ht="14.45" customHeight="1" x14ac:dyDescent="0.25">
      <c r="B204" s="347"/>
      <c r="C204" s="105">
        <f>0.4+G194</f>
        <v>0.60000000000000009</v>
      </c>
      <c r="D204" s="103" t="s">
        <v>127</v>
      </c>
      <c r="E204" s="109"/>
      <c r="F204" s="84"/>
      <c r="G204" s="84"/>
      <c r="H204" s="103" t="s">
        <v>128</v>
      </c>
      <c r="J204" s="5"/>
      <c r="K204" s="5"/>
      <c r="L204" s="5"/>
      <c r="M204" s="5"/>
      <c r="N204" s="5"/>
      <c r="O204" s="5"/>
      <c r="P204" s="5"/>
      <c r="Q204" s="5"/>
    </row>
    <row r="205" spans="2:17" ht="14.45" customHeight="1" x14ac:dyDescent="0.25">
      <c r="B205" s="346" t="s">
        <v>129</v>
      </c>
      <c r="C205" s="102" t="s">
        <v>120</v>
      </c>
      <c r="D205" s="84"/>
      <c r="E205" s="84"/>
      <c r="F205" s="84"/>
      <c r="G205" s="84"/>
      <c r="H205" s="84"/>
      <c r="J205" s="5"/>
      <c r="K205" s="5"/>
      <c r="L205" s="5"/>
      <c r="M205" s="5"/>
      <c r="N205" s="5"/>
      <c r="O205" s="5"/>
      <c r="P205" s="5"/>
      <c r="Q205" s="5"/>
    </row>
    <row r="206" spans="2:17" ht="14.45" customHeight="1" x14ac:dyDescent="0.25">
      <c r="B206" s="347"/>
      <c r="C206" s="105">
        <f>0.4+G194</f>
        <v>0.60000000000000009</v>
      </c>
      <c r="D206" s="84"/>
      <c r="E206" s="84"/>
      <c r="F206" s="84"/>
      <c r="G206" s="84"/>
      <c r="H206" s="84"/>
      <c r="J206" s="5"/>
      <c r="K206" s="5"/>
      <c r="L206" s="5"/>
      <c r="M206" s="5"/>
      <c r="N206" s="5"/>
      <c r="O206" s="5"/>
      <c r="P206" s="5"/>
      <c r="Q206" s="5"/>
    </row>
    <row r="207" spans="2:17" ht="14.45" customHeight="1" x14ac:dyDescent="0.25">
      <c r="B207" s="110"/>
      <c r="C207" s="5"/>
      <c r="D207" s="84"/>
      <c r="E207" s="84"/>
      <c r="F207" s="84"/>
      <c r="G207" s="84"/>
      <c r="H207" s="84"/>
      <c r="J207" s="5"/>
      <c r="K207" s="5"/>
      <c r="L207" s="5"/>
      <c r="M207" s="5"/>
      <c r="N207" s="5"/>
      <c r="O207" s="5"/>
      <c r="P207" s="5"/>
      <c r="Q207" s="5"/>
    </row>
    <row r="208" spans="2:17" ht="14.45" customHeight="1" x14ac:dyDescent="0.25">
      <c r="B208" s="110"/>
      <c r="C208" s="5"/>
      <c r="D208" s="84"/>
      <c r="E208" s="84"/>
      <c r="F208" s="84"/>
      <c r="G208" s="84"/>
      <c r="H208" s="84"/>
      <c r="J208" s="5"/>
      <c r="K208" s="111"/>
      <c r="L208" s="5"/>
      <c r="M208" s="5"/>
      <c r="N208" s="5"/>
      <c r="O208" s="5"/>
      <c r="P208" s="5"/>
      <c r="Q208" s="5"/>
    </row>
    <row r="209" spans="2:17" ht="14.45" customHeight="1" x14ac:dyDescent="0.25">
      <c r="B209" s="346" t="s">
        <v>119</v>
      </c>
      <c r="C209" s="102" t="s">
        <v>120</v>
      </c>
      <c r="D209" s="84"/>
      <c r="E209" s="103" t="s">
        <v>121</v>
      </c>
      <c r="F209" s="109">
        <f>0.03*'dati nascosti vento'!O22-1</f>
        <v>-1</v>
      </c>
      <c r="G209" s="103" t="s">
        <v>122</v>
      </c>
      <c r="H209" s="84"/>
      <c r="J209" s="5"/>
      <c r="K209" s="5"/>
      <c r="L209" s="5"/>
      <c r="M209" s="5"/>
      <c r="N209" s="5"/>
      <c r="O209" s="5"/>
      <c r="P209" s="5"/>
      <c r="Q209" s="5"/>
    </row>
    <row r="210" spans="2:17" ht="14.45" customHeight="1" x14ac:dyDescent="0.25">
      <c r="B210" s="347"/>
      <c r="C210" s="105">
        <f>0.8+G194</f>
        <v>1</v>
      </c>
      <c r="D210" s="106" t="s">
        <v>123</v>
      </c>
      <c r="E210" s="5"/>
      <c r="F210" s="84"/>
      <c r="G210" s="84"/>
      <c r="H210" s="84"/>
      <c r="J210" s="5"/>
      <c r="K210" s="5"/>
      <c r="L210" s="5"/>
      <c r="M210" s="5"/>
      <c r="N210" s="5"/>
      <c r="O210" s="5"/>
      <c r="P210" s="5"/>
      <c r="Q210" s="5"/>
    </row>
    <row r="211" spans="2:17" ht="14.45" customHeight="1" x14ac:dyDescent="0.25">
      <c r="B211" s="346" t="s">
        <v>124</v>
      </c>
      <c r="C211" s="102" t="s">
        <v>120</v>
      </c>
      <c r="D211" s="107" t="s">
        <v>125</v>
      </c>
      <c r="E211" s="108"/>
      <c r="F211" s="84"/>
      <c r="G211" s="84"/>
      <c r="H211" s="84"/>
      <c r="J211" s="5"/>
      <c r="K211" s="5"/>
      <c r="L211" s="5"/>
      <c r="M211" s="5"/>
      <c r="N211" s="5"/>
      <c r="O211" s="5"/>
      <c r="P211" s="5"/>
      <c r="Q211" s="5"/>
    </row>
    <row r="212" spans="2:17" ht="14.45" customHeight="1" x14ac:dyDescent="0.25">
      <c r="B212" s="347"/>
      <c r="C212" s="105">
        <f>F209+G194</f>
        <v>-0.8</v>
      </c>
      <c r="D212" s="106" t="s">
        <v>123</v>
      </c>
      <c r="E212" s="87"/>
      <c r="F212" s="84"/>
      <c r="G212" s="84"/>
      <c r="H212" s="84"/>
      <c r="J212" s="5"/>
      <c r="K212" s="5"/>
      <c r="L212" s="5"/>
      <c r="M212" s="5"/>
      <c r="N212" s="5"/>
      <c r="O212" s="5"/>
      <c r="P212" s="5"/>
      <c r="Q212" s="5"/>
    </row>
    <row r="213" spans="2:17" ht="14.45" customHeight="1" x14ac:dyDescent="0.25">
      <c r="B213" s="346" t="s">
        <v>126</v>
      </c>
      <c r="C213" s="102" t="s">
        <v>120</v>
      </c>
      <c r="D213" s="5"/>
      <c r="E213" s="5"/>
      <c r="F213" s="84"/>
      <c r="G213" s="84"/>
      <c r="H213" s="84"/>
      <c r="J213" s="5"/>
      <c r="K213" s="5"/>
      <c r="L213" s="5"/>
      <c r="M213" s="5"/>
      <c r="N213" s="5"/>
      <c r="O213" s="5"/>
      <c r="P213" s="5"/>
      <c r="Q213" s="5"/>
    </row>
    <row r="214" spans="2:17" ht="14.45" customHeight="1" x14ac:dyDescent="0.25">
      <c r="B214" s="347"/>
      <c r="C214" s="105">
        <f>0.4-G194</f>
        <v>0.2</v>
      </c>
      <c r="D214" s="103" t="s">
        <v>127</v>
      </c>
      <c r="E214" s="109"/>
      <c r="F214" s="84"/>
      <c r="G214" s="84"/>
      <c r="H214" s="103" t="s">
        <v>128</v>
      </c>
      <c r="J214" s="5"/>
      <c r="K214" s="5"/>
      <c r="L214" s="5"/>
      <c r="M214" s="5"/>
      <c r="N214" s="5"/>
      <c r="O214" s="5"/>
      <c r="P214" s="5"/>
      <c r="Q214" s="5"/>
    </row>
    <row r="215" spans="2:17" ht="14.45" customHeight="1" x14ac:dyDescent="0.25">
      <c r="B215" s="346" t="s">
        <v>129</v>
      </c>
      <c r="C215" s="102" t="s">
        <v>120</v>
      </c>
      <c r="D215" s="84"/>
      <c r="E215" s="84"/>
      <c r="F215" s="84"/>
      <c r="G215" s="84"/>
      <c r="H215" s="84"/>
      <c r="J215" s="5"/>
      <c r="K215" s="5"/>
      <c r="L215" s="5"/>
      <c r="M215" s="5"/>
      <c r="N215" s="5"/>
      <c r="O215" s="5"/>
      <c r="P215" s="5"/>
      <c r="Q215" s="5"/>
    </row>
    <row r="216" spans="2:17" ht="14.45" customHeight="1" x14ac:dyDescent="0.25">
      <c r="B216" s="347"/>
      <c r="C216" s="105">
        <f>0.4-G194</f>
        <v>0.2</v>
      </c>
      <c r="D216" s="84"/>
      <c r="E216" s="84"/>
      <c r="F216" s="84"/>
      <c r="G216" s="84"/>
      <c r="H216" s="84"/>
      <c r="J216" s="5"/>
      <c r="K216" s="5"/>
      <c r="L216" s="5"/>
      <c r="M216" s="5"/>
      <c r="N216" s="5"/>
      <c r="O216" s="5"/>
      <c r="P216" s="5"/>
      <c r="Q216" s="5"/>
    </row>
    <row r="217" spans="2:17" ht="14.45" customHeight="1" x14ac:dyDescent="0.25">
      <c r="B217" s="112"/>
      <c r="C217" s="113"/>
      <c r="D217" s="84"/>
      <c r="E217" s="84"/>
      <c r="F217" s="84"/>
      <c r="G217" s="84"/>
      <c r="H217" s="84"/>
      <c r="J217" s="5"/>
      <c r="K217" s="5"/>
      <c r="L217" s="5"/>
      <c r="M217" s="5"/>
      <c r="N217" s="5"/>
      <c r="O217" s="5"/>
      <c r="P217" s="5"/>
      <c r="Q217" s="5"/>
    </row>
    <row r="218" spans="2:17" ht="14.45" customHeight="1" x14ac:dyDescent="0.25">
      <c r="B218" s="114" t="s">
        <v>130</v>
      </c>
      <c r="C218" s="84"/>
      <c r="D218" s="84"/>
      <c r="E218" s="84"/>
      <c r="F218" s="84"/>
      <c r="G218" s="84"/>
      <c r="H218" s="84"/>
      <c r="I218" s="84"/>
      <c r="J218" s="84"/>
      <c r="K218" s="5"/>
      <c r="L218" s="5"/>
      <c r="M218" s="5"/>
      <c r="N218" s="5"/>
      <c r="O218" s="33"/>
      <c r="P218" s="5"/>
      <c r="Q218" s="5"/>
    </row>
    <row r="219" spans="2:17" ht="14.45" customHeight="1" x14ac:dyDescent="0.25">
      <c r="B219" s="114" t="s">
        <v>131</v>
      </c>
      <c r="C219" s="84"/>
      <c r="D219" s="84"/>
      <c r="E219" s="84"/>
      <c r="F219" s="84"/>
      <c r="G219" s="84"/>
      <c r="H219" s="84"/>
      <c r="I219" s="84"/>
      <c r="J219" s="84"/>
      <c r="K219" s="5"/>
      <c r="L219" s="5"/>
      <c r="M219" s="94"/>
      <c r="N219" s="5"/>
      <c r="O219" s="33"/>
      <c r="P219" s="5"/>
      <c r="Q219" s="5"/>
    </row>
    <row r="220" spans="2:17" ht="14.45" customHeight="1" x14ac:dyDescent="0.25">
      <c r="B220" s="5"/>
      <c r="C220" s="5"/>
      <c r="D220" s="5"/>
      <c r="E220" s="5"/>
      <c r="F220" s="5"/>
      <c r="G220" s="5"/>
      <c r="H220" s="5"/>
      <c r="I220" s="5"/>
      <c r="J220" s="5"/>
      <c r="K220" s="5"/>
      <c r="L220" s="5"/>
      <c r="M220" s="5"/>
      <c r="N220" s="95"/>
      <c r="O220" s="33"/>
      <c r="P220" s="5"/>
      <c r="Q220" s="5"/>
    </row>
    <row r="221" spans="2:17" ht="14.45" customHeight="1" x14ac:dyDescent="0.25">
      <c r="B221" s="48" t="s">
        <v>132</v>
      </c>
      <c r="C221" s="37"/>
      <c r="D221" s="37"/>
      <c r="E221" s="37"/>
      <c r="F221" s="37"/>
      <c r="G221" s="37"/>
      <c r="H221" s="37"/>
      <c r="I221" s="5"/>
      <c r="J221" s="5"/>
      <c r="K221" s="5"/>
      <c r="L221" s="5"/>
      <c r="M221" s="5"/>
      <c r="N221" s="94"/>
      <c r="O221" s="33"/>
      <c r="P221" s="5"/>
      <c r="Q221" s="5"/>
    </row>
    <row r="222" spans="2:17" ht="14.45" customHeight="1" x14ac:dyDescent="0.25">
      <c r="B222" s="5"/>
      <c r="C222" s="5"/>
      <c r="D222" s="5"/>
      <c r="E222" s="5"/>
      <c r="F222" s="5"/>
      <c r="G222" s="5"/>
      <c r="H222" s="5"/>
      <c r="I222" s="5"/>
      <c r="J222" s="5"/>
      <c r="K222" s="5"/>
      <c r="L222" s="5"/>
      <c r="M222" s="33"/>
      <c r="N222" s="94"/>
      <c r="O222" s="33"/>
      <c r="P222" s="5"/>
      <c r="Q222" s="5"/>
    </row>
    <row r="223" spans="2:17" ht="14.45" customHeight="1" x14ac:dyDescent="0.25">
      <c r="B223" s="115" t="s">
        <v>133</v>
      </c>
      <c r="C223" s="87"/>
      <c r="D223" s="5"/>
      <c r="E223" s="5"/>
      <c r="F223" s="5"/>
      <c r="G223" s="5"/>
      <c r="H223" s="5"/>
      <c r="I223" s="5"/>
      <c r="J223" s="5"/>
      <c r="K223" s="5"/>
      <c r="L223" s="5"/>
      <c r="M223" s="33"/>
      <c r="N223" s="87"/>
      <c r="O223" s="33"/>
      <c r="P223" s="5"/>
      <c r="Q223" s="5"/>
    </row>
    <row r="224" spans="2:17" ht="14.45" customHeight="1" x14ac:dyDescent="0.25">
      <c r="B224" s="87"/>
      <c r="C224" s="95"/>
      <c r="D224" s="5"/>
      <c r="E224" s="5"/>
      <c r="F224" s="5"/>
      <c r="G224" s="5"/>
      <c r="H224" s="5"/>
      <c r="I224" s="5"/>
      <c r="J224" s="5"/>
      <c r="K224" s="5"/>
      <c r="L224" s="5"/>
      <c r="M224" s="33"/>
      <c r="N224" s="87"/>
      <c r="O224" s="33"/>
      <c r="P224" s="5"/>
      <c r="Q224" s="5"/>
    </row>
    <row r="225" spans="2:17" ht="14.45" customHeight="1" x14ac:dyDescent="0.25">
      <c r="B225" s="84"/>
      <c r="C225" s="102" t="s">
        <v>134</v>
      </c>
      <c r="D225" s="116" t="s">
        <v>89</v>
      </c>
      <c r="E225" s="116" t="s">
        <v>99</v>
      </c>
      <c r="F225" s="98" t="s">
        <v>135</v>
      </c>
      <c r="G225" s="98" t="s">
        <v>136</v>
      </c>
      <c r="H225" s="117" t="s">
        <v>137</v>
      </c>
      <c r="K225" s="5"/>
      <c r="N225" s="95"/>
      <c r="O225" s="33"/>
      <c r="P225" s="5"/>
      <c r="Q225" s="5"/>
    </row>
    <row r="226" spans="2:17" ht="14.45" customHeight="1" x14ac:dyDescent="0.25">
      <c r="B226" s="118" t="s">
        <v>138</v>
      </c>
      <c r="C226" s="26">
        <f>E58/1000</f>
        <v>0.49943758829728585</v>
      </c>
      <c r="D226" s="32">
        <f>H62</f>
        <v>0.96</v>
      </c>
      <c r="E226" s="32">
        <f>F127</f>
        <v>1</v>
      </c>
      <c r="F226" s="119">
        <f>F142</f>
        <v>2.3129962401773794</v>
      </c>
      <c r="G226" s="105">
        <f>MAXA(ABS(C200),ABS(C210))</f>
        <v>1</v>
      </c>
      <c r="H226" s="120">
        <f>$C$226*$D$226*$E$226*G226*F226</f>
        <v>1.1089893733774849</v>
      </c>
      <c r="K226" s="5"/>
      <c r="N226" s="94"/>
      <c r="O226" s="33"/>
      <c r="P226" s="5"/>
      <c r="Q226" s="5"/>
    </row>
    <row r="227" spans="2:17" ht="14.45" customHeight="1" x14ac:dyDescent="0.25">
      <c r="B227" s="118" t="s">
        <v>139</v>
      </c>
      <c r="C227" s="26">
        <f>$C$226</f>
        <v>0.49943758829728585</v>
      </c>
      <c r="D227" s="32">
        <f>$D$226</f>
        <v>0.96</v>
      </c>
      <c r="E227" s="121">
        <f>$E$226</f>
        <v>1</v>
      </c>
      <c r="F227" s="119">
        <f>'dati nascosti vento'!Q208</f>
        <v>2.3129962401773794</v>
      </c>
      <c r="G227" s="27">
        <f>MAXA(ABS(C202),ABS(C212))*IF(C202&lt;0,IF(C212&lt;0,SIGN(C202*C212),-1),IF(C212&gt;0,1,SIGN(C202*C212)))</f>
        <v>1.2</v>
      </c>
      <c r="H227" s="120">
        <f>$C$226*$D$226*$E$226*G227*F227</f>
        <v>1.3307872480529819</v>
      </c>
      <c r="K227" s="5"/>
      <c r="N227" s="95"/>
      <c r="O227" s="5"/>
      <c r="P227" s="5"/>
      <c r="Q227" s="5"/>
    </row>
    <row r="228" spans="2:17" ht="14.45" customHeight="1" x14ac:dyDescent="0.25">
      <c r="B228" s="118" t="s">
        <v>140</v>
      </c>
      <c r="C228" s="26">
        <f>$C$226</f>
        <v>0.49943758829728585</v>
      </c>
      <c r="D228" s="32">
        <f>$D$226</f>
        <v>0.96</v>
      </c>
      <c r="E228" s="121">
        <f>$E$226</f>
        <v>1</v>
      </c>
      <c r="F228" s="122">
        <f>F227</f>
        <v>2.3129962401773794</v>
      </c>
      <c r="G228" s="27">
        <f>MAXA(ABS(C204),ABS(C214))</f>
        <v>0.60000000000000009</v>
      </c>
      <c r="H228" s="120">
        <f>$C$226*$D$226*$E$226*G228*F227</f>
        <v>0.66539362402649105</v>
      </c>
      <c r="K228" s="5"/>
      <c r="N228" s="94"/>
      <c r="O228" s="5"/>
      <c r="P228" s="5"/>
      <c r="Q228" s="5"/>
    </row>
    <row r="229" spans="2:17" ht="14.45" customHeight="1" x14ac:dyDescent="0.25">
      <c r="B229" s="118" t="s">
        <v>141</v>
      </c>
      <c r="C229" s="26">
        <f>$C$226</f>
        <v>0.49943758829728585</v>
      </c>
      <c r="D229" s="32">
        <f>$D$226</f>
        <v>0.96</v>
      </c>
      <c r="E229" s="121">
        <f>$E$226</f>
        <v>1</v>
      </c>
      <c r="F229" s="122">
        <f>F226</f>
        <v>2.3129962401773794</v>
      </c>
      <c r="G229" s="27">
        <f>MAXA(ABS(C206),ABS(C216))</f>
        <v>0.60000000000000009</v>
      </c>
      <c r="H229" s="120">
        <f>$C$226*$D$226*$E$226*G229*F226</f>
        <v>0.66539362402649105</v>
      </c>
      <c r="K229" s="5"/>
      <c r="L229" s="5"/>
      <c r="M229" s="33"/>
      <c r="N229" s="95"/>
      <c r="O229" s="5"/>
      <c r="P229" s="5"/>
      <c r="Q229" s="5"/>
    </row>
    <row r="230" spans="2:17" ht="14.45" customHeight="1" x14ac:dyDescent="0.25">
      <c r="B230" s="114" t="s">
        <v>142</v>
      </c>
      <c r="C230" s="5"/>
      <c r="D230" s="5"/>
      <c r="E230" s="5"/>
      <c r="F230" s="5"/>
      <c r="G230" s="5"/>
      <c r="H230" s="5"/>
      <c r="I230" s="5"/>
      <c r="J230" s="5"/>
      <c r="K230" s="5"/>
      <c r="L230" s="5"/>
      <c r="M230" s="33"/>
      <c r="N230" s="94"/>
      <c r="O230" s="5"/>
      <c r="P230" s="5"/>
      <c r="Q230" s="5"/>
    </row>
    <row r="231" spans="2:17" ht="14.45" customHeight="1" x14ac:dyDescent="0.25">
      <c r="B231" s="5"/>
      <c r="C231" s="5"/>
      <c r="D231" s="5"/>
      <c r="E231" s="84"/>
      <c r="F231" s="87"/>
      <c r="G231" s="5"/>
      <c r="H231" s="5"/>
      <c r="I231" s="5"/>
      <c r="J231" s="5"/>
      <c r="K231" s="5"/>
      <c r="L231" s="5"/>
      <c r="M231" s="33"/>
      <c r="N231" s="95"/>
      <c r="O231" s="33"/>
      <c r="P231" s="5"/>
      <c r="Q231" s="5"/>
    </row>
    <row r="232" spans="2:17" ht="14.45" customHeight="1" x14ac:dyDescent="0.25">
      <c r="B232" s="5"/>
      <c r="C232" s="348" t="s">
        <v>124</v>
      </c>
      <c r="D232" s="349"/>
      <c r="E232" s="5"/>
      <c r="F232" s="348" t="s">
        <v>126</v>
      </c>
      <c r="G232" s="349"/>
      <c r="H232" s="5"/>
      <c r="I232" s="5"/>
      <c r="J232" s="112"/>
      <c r="K232" s="33"/>
      <c r="L232" s="5"/>
      <c r="M232" s="33"/>
      <c r="N232" s="33"/>
      <c r="O232" s="33"/>
      <c r="P232" s="5"/>
      <c r="Q232" s="5"/>
    </row>
    <row r="233" spans="2:17" ht="14.45" customHeight="1" x14ac:dyDescent="0.25">
      <c r="B233" s="5"/>
      <c r="C233" s="84"/>
      <c r="D233" s="123">
        <f>H227</f>
        <v>1.3307872480529819</v>
      </c>
      <c r="E233" s="84"/>
      <c r="F233" s="123">
        <f>H228</f>
        <v>0.66539362402649105</v>
      </c>
      <c r="G233" s="84"/>
      <c r="H233" s="5"/>
      <c r="I233" s="5"/>
      <c r="J233" s="112"/>
      <c r="K233" s="33"/>
      <c r="L233" s="5"/>
      <c r="M233" s="33"/>
      <c r="N233" s="33"/>
      <c r="O233" s="33"/>
      <c r="P233" s="5"/>
      <c r="Q233" s="5"/>
    </row>
    <row r="234" spans="2:17" ht="14.45" customHeight="1" x14ac:dyDescent="0.25">
      <c r="B234" s="106" t="s">
        <v>123</v>
      </c>
      <c r="C234" s="5"/>
      <c r="D234" s="5"/>
      <c r="E234" s="84"/>
      <c r="F234" s="84"/>
      <c r="G234" s="84"/>
      <c r="H234" s="5"/>
      <c r="I234" s="5"/>
      <c r="J234" s="112"/>
      <c r="K234" s="33"/>
      <c r="L234" s="5"/>
      <c r="M234" s="33"/>
      <c r="N234" s="33"/>
      <c r="O234" s="33"/>
      <c r="P234" s="5"/>
      <c r="Q234" s="5"/>
    </row>
    <row r="235" spans="2:17" ht="14.45" customHeight="1" x14ac:dyDescent="0.25">
      <c r="B235" s="107" t="s">
        <v>125</v>
      </c>
      <c r="C235" s="108"/>
      <c r="D235" s="84"/>
      <c r="E235" s="84"/>
      <c r="F235" s="84"/>
      <c r="G235" s="84"/>
      <c r="H235" s="5"/>
      <c r="I235" s="5"/>
      <c r="J235" s="33"/>
      <c r="K235" s="33"/>
      <c r="L235" s="5"/>
      <c r="M235" s="5"/>
      <c r="N235" s="5"/>
      <c r="O235" s="5"/>
      <c r="P235" s="5"/>
      <c r="Q235" s="5"/>
    </row>
    <row r="236" spans="2:17" ht="14.45" customHeight="1" x14ac:dyDescent="0.25">
      <c r="B236" s="106" t="s">
        <v>123</v>
      </c>
      <c r="C236" s="87"/>
      <c r="D236" s="84"/>
      <c r="E236" s="84"/>
      <c r="F236" s="84"/>
      <c r="G236" s="84"/>
      <c r="H236" s="5"/>
      <c r="I236" s="5"/>
      <c r="J236" s="5"/>
      <c r="K236" s="5"/>
      <c r="L236" s="5"/>
      <c r="M236" s="5"/>
      <c r="N236" s="5"/>
      <c r="O236" s="5"/>
      <c r="P236" s="5"/>
      <c r="Q236" s="5"/>
    </row>
    <row r="237" spans="2:17" ht="14.45" customHeight="1" x14ac:dyDescent="0.25">
      <c r="B237" s="5"/>
      <c r="C237" s="87"/>
      <c r="D237" s="84"/>
      <c r="E237" s="84"/>
      <c r="F237" s="84"/>
      <c r="G237" s="84"/>
      <c r="H237" s="5"/>
      <c r="I237" s="5"/>
      <c r="J237" s="5"/>
      <c r="K237" s="5"/>
      <c r="L237" s="5"/>
      <c r="M237" s="5"/>
      <c r="N237" s="5"/>
      <c r="O237" s="5"/>
      <c r="P237" s="5"/>
      <c r="Q237" s="5"/>
    </row>
    <row r="238" spans="2:17" ht="14.45" customHeight="1" x14ac:dyDescent="0.25">
      <c r="B238" s="5"/>
      <c r="C238" s="123">
        <f>H226</f>
        <v>1.1089893733774849</v>
      </c>
      <c r="D238" s="84"/>
      <c r="E238" s="84"/>
      <c r="F238" s="84"/>
      <c r="G238" s="123">
        <f>H229</f>
        <v>0.66539362402649105</v>
      </c>
      <c r="H238" s="5"/>
      <c r="I238" s="5"/>
      <c r="J238" s="5"/>
      <c r="K238" s="5"/>
      <c r="L238" s="5"/>
      <c r="M238" s="5"/>
      <c r="N238" s="5"/>
      <c r="O238" s="5"/>
      <c r="P238" s="5"/>
      <c r="Q238" s="5"/>
    </row>
    <row r="239" spans="2:17" ht="14.45" customHeight="1" x14ac:dyDescent="0.25">
      <c r="B239" s="348" t="s">
        <v>119</v>
      </c>
      <c r="C239" s="349"/>
      <c r="D239" s="5"/>
      <c r="E239" s="84"/>
      <c r="F239" s="84"/>
      <c r="G239" s="348" t="s">
        <v>129</v>
      </c>
      <c r="H239" s="349"/>
      <c r="I239" s="5"/>
      <c r="J239" s="5"/>
      <c r="K239" s="5"/>
      <c r="L239" s="5"/>
      <c r="M239" s="5"/>
      <c r="N239" s="5"/>
      <c r="O239" s="5"/>
      <c r="P239" s="5"/>
      <c r="Q239" s="5"/>
    </row>
    <row r="240" spans="2:17" ht="14.45" customHeight="1" x14ac:dyDescent="0.25">
      <c r="B240" s="5"/>
      <c r="C240" s="87"/>
      <c r="D240" s="84"/>
      <c r="E240" s="84"/>
      <c r="F240" s="84"/>
      <c r="G240" s="84"/>
      <c r="H240" s="5"/>
      <c r="I240" s="5"/>
      <c r="J240" s="5"/>
      <c r="K240" s="5"/>
      <c r="L240" s="5"/>
      <c r="M240" s="5"/>
      <c r="N240" s="5"/>
      <c r="O240" s="5"/>
      <c r="P240" s="5"/>
      <c r="Q240" s="5"/>
    </row>
    <row r="241" spans="2:17" ht="14.45" customHeight="1" x14ac:dyDescent="0.25">
      <c r="B241" s="5"/>
      <c r="C241" s="5"/>
      <c r="D241" s="5"/>
      <c r="E241" s="5"/>
      <c r="F241" s="5"/>
      <c r="G241" s="5"/>
      <c r="H241" s="5"/>
      <c r="I241" s="5"/>
      <c r="J241" s="5"/>
      <c r="K241" s="5"/>
      <c r="L241" s="5"/>
      <c r="M241" s="5"/>
      <c r="N241" s="5"/>
      <c r="O241" s="5"/>
      <c r="P241" s="5"/>
      <c r="Q241" s="5"/>
    </row>
    <row r="242" spans="2:17" ht="14.45" customHeight="1" x14ac:dyDescent="0.25">
      <c r="B242" s="5"/>
      <c r="C242" s="5"/>
      <c r="D242" s="5"/>
      <c r="E242" s="5"/>
      <c r="F242" s="5"/>
      <c r="G242" s="5"/>
      <c r="H242" s="5"/>
      <c r="I242" s="5"/>
      <c r="J242" s="5"/>
      <c r="K242" s="5"/>
      <c r="L242" s="5"/>
      <c r="M242" s="5"/>
      <c r="N242" s="5"/>
      <c r="O242" s="5"/>
      <c r="P242" s="5"/>
      <c r="Q242" s="5"/>
    </row>
    <row r="243" spans="2:17" ht="14.45" customHeight="1" x14ac:dyDescent="0.25">
      <c r="B243" s="5"/>
      <c r="C243" s="5"/>
      <c r="D243" s="5"/>
      <c r="E243" s="5"/>
      <c r="F243" s="5"/>
      <c r="G243" s="5"/>
      <c r="H243" s="5"/>
      <c r="I243" s="5"/>
      <c r="J243" s="5"/>
      <c r="K243" s="5"/>
      <c r="L243" s="5"/>
      <c r="M243" s="5"/>
      <c r="N243" s="5"/>
      <c r="O243" s="5"/>
      <c r="P243" s="5"/>
      <c r="Q243" s="5"/>
    </row>
    <row r="244" spans="2:17" ht="14.45" customHeight="1" x14ac:dyDescent="0.25">
      <c r="B244" s="5"/>
      <c r="C244" s="5"/>
      <c r="D244" s="5"/>
      <c r="E244" s="5"/>
      <c r="F244" s="5"/>
      <c r="G244" s="5"/>
      <c r="H244" s="5"/>
      <c r="I244" s="5"/>
      <c r="J244" s="5"/>
      <c r="K244" s="5"/>
      <c r="L244" s="5"/>
      <c r="M244" s="5"/>
      <c r="N244" s="5"/>
      <c r="O244" s="5"/>
      <c r="P244" s="5"/>
      <c r="Q244" s="5"/>
    </row>
    <row r="245" spans="2:17" ht="14.45" customHeight="1" x14ac:dyDescent="0.25">
      <c r="B245" s="5"/>
      <c r="C245" s="5"/>
      <c r="D245" s="5"/>
      <c r="E245" s="5"/>
      <c r="F245" s="5"/>
      <c r="G245" s="5"/>
      <c r="H245" s="5"/>
      <c r="I245" s="5"/>
      <c r="J245" s="5"/>
      <c r="K245" s="5"/>
      <c r="L245" s="5"/>
      <c r="M245" s="5"/>
      <c r="N245" s="5"/>
      <c r="O245" s="5"/>
      <c r="P245" s="5"/>
      <c r="Q245" s="5"/>
    </row>
    <row r="246" spans="2:17" ht="14.45" customHeight="1" x14ac:dyDescent="0.25">
      <c r="B246" s="5"/>
      <c r="C246" s="5"/>
      <c r="D246" s="5"/>
      <c r="E246" s="5"/>
      <c r="F246" s="5"/>
      <c r="G246" s="5"/>
      <c r="H246" s="5"/>
      <c r="I246" s="5"/>
      <c r="J246" s="5"/>
      <c r="K246" s="5"/>
      <c r="L246" s="5"/>
      <c r="M246" s="5"/>
      <c r="N246" s="5"/>
      <c r="O246" s="5"/>
      <c r="P246" s="5"/>
      <c r="Q246" s="5"/>
    </row>
    <row r="247" spans="2:17" ht="14.45" customHeight="1" x14ac:dyDescent="0.25">
      <c r="B247" s="5"/>
      <c r="C247" s="5"/>
      <c r="D247" s="5"/>
      <c r="E247" s="5"/>
      <c r="F247" s="5"/>
      <c r="G247" s="5"/>
      <c r="H247" s="5"/>
      <c r="I247" s="5"/>
      <c r="J247" s="5"/>
      <c r="K247" s="5"/>
      <c r="L247" s="5"/>
      <c r="M247" s="5"/>
      <c r="N247" s="5"/>
      <c r="O247" s="5"/>
      <c r="P247" s="5"/>
      <c r="Q247" s="5"/>
    </row>
    <row r="248" spans="2:17" ht="14.45" customHeight="1" x14ac:dyDescent="0.25">
      <c r="B248" s="5"/>
      <c r="C248" s="5"/>
      <c r="D248" s="5"/>
      <c r="E248" s="5"/>
      <c r="F248" s="5"/>
      <c r="G248" s="5"/>
      <c r="H248" s="5"/>
      <c r="I248" s="5"/>
      <c r="J248" s="5"/>
      <c r="K248" s="5"/>
      <c r="L248" s="5"/>
      <c r="M248" s="5"/>
      <c r="N248" s="5"/>
      <c r="O248" s="5"/>
      <c r="P248" s="5"/>
      <c r="Q248" s="5"/>
    </row>
    <row r="249" spans="2:17" ht="14.45" customHeight="1" x14ac:dyDescent="0.25">
      <c r="B249" s="5"/>
      <c r="C249" s="5"/>
      <c r="D249" s="5"/>
      <c r="E249" s="5"/>
      <c r="F249" s="5"/>
      <c r="G249" s="5"/>
      <c r="H249" s="5"/>
      <c r="I249" s="5"/>
      <c r="J249" s="5"/>
      <c r="K249" s="5"/>
      <c r="L249" s="5"/>
      <c r="M249" s="5"/>
      <c r="N249" s="5"/>
      <c r="O249" s="5"/>
      <c r="P249" s="5"/>
      <c r="Q249" s="5"/>
    </row>
    <row r="250" spans="2:17" ht="14.45" customHeight="1" x14ac:dyDescent="0.25">
      <c r="B250" s="5"/>
      <c r="C250" s="5"/>
      <c r="D250" s="5"/>
      <c r="E250" s="5"/>
      <c r="F250" s="5"/>
      <c r="G250" s="5"/>
      <c r="H250" s="5"/>
      <c r="I250" s="5"/>
      <c r="J250" s="5"/>
      <c r="K250" s="5"/>
      <c r="L250" s="5"/>
      <c r="M250" s="5"/>
      <c r="N250" s="5"/>
      <c r="O250" s="5"/>
      <c r="P250" s="5"/>
      <c r="Q250" s="5"/>
    </row>
    <row r="251" spans="2:17" ht="14.45" customHeight="1" x14ac:dyDescent="0.25">
      <c r="B251" s="5"/>
      <c r="C251" s="5"/>
      <c r="D251" s="5"/>
      <c r="E251" s="5"/>
      <c r="F251" s="5"/>
      <c r="G251" s="5"/>
      <c r="H251" s="5"/>
      <c r="I251" s="5"/>
      <c r="J251" s="5"/>
      <c r="K251" s="5"/>
      <c r="L251" s="5"/>
      <c r="M251" s="5"/>
      <c r="N251" s="5"/>
      <c r="O251" s="5"/>
      <c r="P251" s="5"/>
      <c r="Q251" s="5"/>
    </row>
    <row r="252" spans="2:17" ht="14.45" customHeight="1" x14ac:dyDescent="0.25">
      <c r="B252" s="5"/>
      <c r="C252" s="5"/>
      <c r="D252" s="5"/>
      <c r="E252" s="5"/>
      <c r="F252" s="5"/>
      <c r="G252" s="5"/>
      <c r="H252" s="5"/>
      <c r="I252" s="5"/>
      <c r="J252" s="5"/>
      <c r="K252" s="5"/>
      <c r="L252" s="5"/>
      <c r="M252" s="5"/>
      <c r="N252" s="5"/>
      <c r="O252" s="5"/>
      <c r="P252" s="5"/>
      <c r="Q252" s="5"/>
    </row>
    <row r="253" spans="2:17" ht="14.45" customHeight="1" x14ac:dyDescent="0.25">
      <c r="B253" s="5"/>
      <c r="C253" s="5"/>
      <c r="D253" s="5"/>
      <c r="E253" s="5"/>
      <c r="F253" s="5"/>
      <c r="G253" s="5"/>
      <c r="H253" s="5"/>
      <c r="I253" s="5"/>
      <c r="J253" s="5"/>
      <c r="K253" s="5"/>
      <c r="L253" s="5"/>
      <c r="M253" s="5"/>
      <c r="N253" s="5"/>
      <c r="O253" s="5"/>
      <c r="P253" s="5"/>
      <c r="Q253" s="5"/>
    </row>
    <row r="254" spans="2:17" ht="14.45" customHeight="1" x14ac:dyDescent="0.25">
      <c r="B254" s="5"/>
      <c r="C254" s="5"/>
      <c r="D254" s="5"/>
      <c r="E254" s="5"/>
      <c r="F254" s="5"/>
      <c r="G254" s="5"/>
      <c r="H254" s="5"/>
      <c r="I254" s="5"/>
      <c r="J254" s="5"/>
      <c r="K254" s="5"/>
      <c r="L254" s="5"/>
      <c r="M254" s="5"/>
      <c r="N254" s="5"/>
      <c r="O254" s="5"/>
      <c r="P254" s="5"/>
      <c r="Q254" s="5"/>
    </row>
    <row r="255" spans="2:17" ht="14.45" customHeight="1" x14ac:dyDescent="0.25">
      <c r="B255" s="5"/>
      <c r="C255" s="5"/>
      <c r="D255" s="5"/>
      <c r="E255" s="5"/>
      <c r="F255" s="5"/>
      <c r="G255" s="5"/>
      <c r="H255" s="5"/>
      <c r="I255" s="5"/>
      <c r="J255" s="5"/>
      <c r="K255" s="5"/>
      <c r="L255" s="5"/>
      <c r="M255" s="5"/>
      <c r="N255" s="5"/>
      <c r="O255" s="5"/>
      <c r="P255" s="5"/>
      <c r="Q255" s="5"/>
    </row>
    <row r="256" spans="2:17" ht="14.45" customHeight="1" x14ac:dyDescent="0.25">
      <c r="B256" s="5"/>
      <c r="C256" s="5"/>
      <c r="D256" s="5"/>
      <c r="E256" s="5"/>
      <c r="F256" s="5"/>
      <c r="G256" s="5"/>
      <c r="H256" s="5"/>
      <c r="I256" s="5"/>
      <c r="J256" s="5"/>
      <c r="K256" s="5"/>
      <c r="L256" s="5"/>
      <c r="M256" s="5"/>
      <c r="N256" s="5"/>
      <c r="O256" s="5"/>
      <c r="P256" s="5"/>
      <c r="Q256" s="5"/>
    </row>
    <row r="257" spans="2:17" ht="14.45" customHeight="1" x14ac:dyDescent="0.25">
      <c r="B257" s="5"/>
      <c r="C257" s="5"/>
      <c r="D257" s="5"/>
      <c r="E257" s="5"/>
      <c r="F257" s="5"/>
      <c r="G257" s="5"/>
      <c r="H257" s="5"/>
      <c r="I257" s="5"/>
      <c r="J257" s="5"/>
      <c r="K257" s="5"/>
      <c r="L257" s="5"/>
      <c r="M257" s="5"/>
      <c r="N257" s="5"/>
      <c r="O257" s="5"/>
      <c r="P257" s="5"/>
      <c r="Q257" s="5"/>
    </row>
    <row r="258" spans="2:17" ht="14.45" customHeight="1" x14ac:dyDescent="0.25">
      <c r="B258" s="5"/>
      <c r="C258" s="5"/>
      <c r="D258" s="5"/>
      <c r="E258" s="5"/>
      <c r="F258" s="5"/>
      <c r="G258" s="5"/>
      <c r="H258" s="5"/>
      <c r="I258" s="5"/>
      <c r="J258" s="5"/>
      <c r="K258" s="5"/>
      <c r="L258" s="5"/>
      <c r="M258" s="5"/>
      <c r="N258" s="5"/>
      <c r="O258" s="5"/>
      <c r="P258" s="5"/>
      <c r="Q258" s="5"/>
    </row>
    <row r="259" spans="2:17" ht="14.45" customHeight="1" x14ac:dyDescent="0.25">
      <c r="B259" s="5"/>
      <c r="C259" s="5"/>
      <c r="D259" s="5"/>
      <c r="E259" s="5"/>
      <c r="F259" s="5"/>
      <c r="G259" s="5"/>
      <c r="H259" s="5"/>
      <c r="I259" s="5"/>
      <c r="J259" s="5"/>
      <c r="K259" s="5"/>
      <c r="L259" s="5"/>
      <c r="M259" s="5"/>
      <c r="N259" s="5"/>
      <c r="O259" s="5"/>
      <c r="P259" s="5"/>
      <c r="Q259" s="5"/>
    </row>
    <row r="260" spans="2:17" ht="14.45" customHeight="1" x14ac:dyDescent="0.25">
      <c r="B260" s="5"/>
      <c r="C260" s="5"/>
      <c r="D260" s="5"/>
      <c r="E260" s="5"/>
      <c r="F260" s="5"/>
      <c r="G260" s="5"/>
      <c r="H260" s="5"/>
      <c r="I260" s="5"/>
      <c r="J260" s="5"/>
      <c r="K260" s="5"/>
      <c r="L260" s="5"/>
      <c r="M260" s="5"/>
      <c r="N260" s="5"/>
      <c r="O260" s="5"/>
      <c r="P260" s="5"/>
      <c r="Q260" s="5"/>
    </row>
    <row r="261" spans="2:17" ht="14.45" customHeight="1" x14ac:dyDescent="0.25">
      <c r="B261" s="5"/>
      <c r="C261" s="5"/>
      <c r="D261" s="5"/>
      <c r="E261" s="5"/>
      <c r="F261" s="5"/>
      <c r="G261" s="5"/>
      <c r="H261" s="5"/>
      <c r="I261" s="5"/>
      <c r="J261" s="5"/>
      <c r="K261" s="5"/>
      <c r="L261" s="5"/>
      <c r="M261" s="5"/>
      <c r="N261" s="5"/>
      <c r="O261" s="5"/>
      <c r="P261" s="5"/>
      <c r="Q261" s="5"/>
    </row>
    <row r="262" spans="2:17" ht="14.45" customHeight="1" x14ac:dyDescent="0.25">
      <c r="B262" s="5"/>
      <c r="C262" s="5"/>
      <c r="D262" s="5"/>
      <c r="E262" s="5"/>
      <c r="F262" s="5"/>
      <c r="G262" s="5"/>
      <c r="H262" s="5"/>
      <c r="I262" s="5"/>
      <c r="J262" s="5"/>
      <c r="K262" s="5"/>
      <c r="L262" s="5"/>
      <c r="M262" s="5"/>
      <c r="N262" s="5"/>
      <c r="O262" s="5"/>
      <c r="P262" s="5"/>
      <c r="Q262" s="5"/>
    </row>
    <row r="263" spans="2:17" ht="14.45" customHeight="1" x14ac:dyDescent="0.25">
      <c r="B263" s="5"/>
      <c r="C263" s="5"/>
      <c r="D263" s="5"/>
      <c r="E263" s="5"/>
      <c r="F263" s="5"/>
      <c r="G263" s="5"/>
      <c r="H263" s="5"/>
      <c r="I263" s="5"/>
      <c r="J263" s="5"/>
      <c r="K263" s="5"/>
      <c r="L263" s="5"/>
      <c r="M263" s="5"/>
      <c r="N263" s="5"/>
      <c r="O263" s="5"/>
      <c r="P263" s="5"/>
      <c r="Q263" s="5"/>
    </row>
    <row r="264" spans="2:17" ht="14.45" customHeight="1" x14ac:dyDescent="0.25">
      <c r="B264" s="5"/>
      <c r="C264" s="5"/>
      <c r="D264" s="5"/>
      <c r="E264" s="5"/>
      <c r="F264" s="5"/>
      <c r="G264" s="5"/>
      <c r="H264" s="5"/>
      <c r="I264" s="5"/>
      <c r="J264" s="5"/>
      <c r="K264" s="5"/>
      <c r="L264" s="5"/>
      <c r="M264" s="5"/>
      <c r="N264" s="5"/>
      <c r="O264" s="5"/>
      <c r="P264" s="5"/>
      <c r="Q264" s="5"/>
    </row>
    <row r="265" spans="2:17" ht="14.45" customHeight="1" x14ac:dyDescent="0.25">
      <c r="B265" s="5"/>
      <c r="C265" s="5"/>
      <c r="D265" s="5"/>
      <c r="E265" s="5"/>
      <c r="F265" s="5"/>
      <c r="G265" s="5"/>
      <c r="H265" s="5"/>
      <c r="I265" s="5"/>
      <c r="J265" s="5"/>
      <c r="K265" s="5"/>
      <c r="L265" s="5"/>
      <c r="M265" s="5"/>
      <c r="N265" s="5"/>
      <c r="O265" s="5"/>
      <c r="P265" s="5"/>
      <c r="Q265" s="5"/>
    </row>
    <row r="266" spans="2:17" ht="14.45" customHeight="1" x14ac:dyDescent="0.25">
      <c r="B266" s="5"/>
      <c r="C266" s="5"/>
      <c r="D266" s="5"/>
      <c r="E266" s="5"/>
      <c r="F266" s="5"/>
      <c r="G266" s="5"/>
      <c r="H266" s="5"/>
      <c r="I266" s="5"/>
      <c r="J266" s="5"/>
      <c r="K266" s="5"/>
      <c r="L266" s="5"/>
      <c r="M266" s="5"/>
      <c r="N266" s="5"/>
      <c r="O266" s="5"/>
      <c r="P266" s="5"/>
      <c r="Q266" s="5"/>
    </row>
    <row r="267" spans="2:17" ht="14.45" customHeight="1" x14ac:dyDescent="0.25">
      <c r="B267" s="5"/>
      <c r="C267" s="5"/>
      <c r="D267" s="5"/>
      <c r="E267" s="5"/>
      <c r="F267" s="5"/>
      <c r="G267" s="5"/>
      <c r="H267" s="5"/>
      <c r="I267" s="5"/>
      <c r="J267" s="5"/>
      <c r="K267" s="5"/>
      <c r="L267" s="5"/>
      <c r="M267" s="5"/>
      <c r="N267" s="5"/>
      <c r="O267" s="5"/>
      <c r="P267" s="5"/>
      <c r="Q267" s="5"/>
    </row>
    <row r="268" spans="2:17" ht="14.45" customHeight="1" x14ac:dyDescent="0.25">
      <c r="B268" s="5"/>
      <c r="C268" s="5"/>
      <c r="D268" s="5"/>
      <c r="E268" s="5"/>
      <c r="F268" s="5"/>
      <c r="G268" s="5"/>
      <c r="H268" s="5"/>
      <c r="I268" s="5"/>
      <c r="J268" s="5"/>
      <c r="K268" s="5"/>
      <c r="L268" s="5"/>
      <c r="M268" s="5"/>
      <c r="N268" s="5"/>
      <c r="O268" s="5"/>
      <c r="P268" s="5"/>
      <c r="Q268" s="5"/>
    </row>
    <row r="269" spans="2:17" ht="14.45" customHeight="1" x14ac:dyDescent="0.25">
      <c r="B269" s="5"/>
      <c r="C269" s="5"/>
      <c r="D269" s="5"/>
      <c r="E269" s="5"/>
      <c r="F269" s="5"/>
      <c r="G269" s="5"/>
      <c r="H269" s="5"/>
      <c r="I269" s="5"/>
      <c r="J269" s="5"/>
      <c r="K269" s="5"/>
      <c r="L269" s="5"/>
      <c r="M269" s="5"/>
      <c r="N269" s="5"/>
      <c r="O269" s="5"/>
      <c r="P269" s="5"/>
      <c r="Q269" s="5"/>
    </row>
    <row r="270" spans="2:17" ht="14.45" customHeight="1" x14ac:dyDescent="0.25">
      <c r="B270" s="5"/>
      <c r="C270" s="5"/>
      <c r="D270" s="5"/>
      <c r="E270" s="5"/>
      <c r="F270" s="5"/>
      <c r="G270" s="5"/>
      <c r="H270" s="5"/>
      <c r="I270" s="5"/>
      <c r="J270" s="5"/>
      <c r="K270" s="5"/>
      <c r="L270" s="5"/>
      <c r="M270" s="5"/>
      <c r="N270" s="5"/>
      <c r="O270" s="5"/>
      <c r="P270" s="5"/>
      <c r="Q270" s="5"/>
    </row>
    <row r="271" spans="2:17" ht="14.45" customHeight="1" x14ac:dyDescent="0.25">
      <c r="B271" s="5"/>
      <c r="C271" s="5"/>
      <c r="D271" s="5"/>
      <c r="E271" s="5"/>
      <c r="F271" s="5"/>
      <c r="G271" s="5"/>
      <c r="H271" s="5"/>
      <c r="I271" s="5"/>
      <c r="J271" s="5"/>
      <c r="K271" s="5"/>
      <c r="L271" s="5"/>
      <c r="M271" s="5"/>
      <c r="N271" s="5"/>
      <c r="O271" s="5"/>
      <c r="P271" s="5"/>
      <c r="Q271" s="5"/>
    </row>
    <row r="272" spans="2:17" ht="14.45" customHeight="1" x14ac:dyDescent="0.25">
      <c r="B272" s="5"/>
      <c r="C272" s="5"/>
      <c r="D272" s="5"/>
      <c r="E272" s="5"/>
      <c r="F272" s="5"/>
      <c r="G272" s="5"/>
      <c r="H272" s="5"/>
      <c r="I272" s="5"/>
      <c r="J272" s="5"/>
      <c r="K272" s="5"/>
      <c r="L272" s="5"/>
      <c r="M272" s="5"/>
      <c r="N272" s="5"/>
      <c r="O272" s="5"/>
      <c r="P272" s="5"/>
      <c r="Q272" s="5"/>
    </row>
    <row r="273" spans="2:17" ht="14.45" customHeight="1" x14ac:dyDescent="0.25">
      <c r="B273" s="5"/>
      <c r="C273" s="5"/>
      <c r="D273" s="5"/>
      <c r="E273" s="5"/>
      <c r="F273" s="5"/>
      <c r="G273" s="5"/>
      <c r="H273" s="5"/>
      <c r="I273" s="5"/>
      <c r="J273" s="5"/>
      <c r="K273" s="5"/>
      <c r="L273" s="5"/>
      <c r="M273" s="5"/>
      <c r="N273" s="5"/>
      <c r="O273" s="5"/>
      <c r="P273" s="5"/>
      <c r="Q273" s="5"/>
    </row>
    <row r="274" spans="2:17" ht="14.45" customHeight="1" x14ac:dyDescent="0.25">
      <c r="B274" s="5"/>
      <c r="C274" s="5"/>
      <c r="D274" s="5"/>
      <c r="E274" s="5"/>
      <c r="F274" s="5"/>
      <c r="G274" s="5"/>
      <c r="H274" s="5"/>
      <c r="I274" s="5"/>
      <c r="J274" s="5"/>
      <c r="K274" s="5"/>
      <c r="L274" s="5"/>
      <c r="M274" s="5"/>
      <c r="N274" s="5"/>
      <c r="O274" s="5"/>
      <c r="P274" s="5"/>
      <c r="Q274" s="5"/>
    </row>
    <row r="275" spans="2:17" ht="14.45" customHeight="1" x14ac:dyDescent="0.25">
      <c r="B275" s="5"/>
      <c r="C275" s="5"/>
      <c r="D275" s="5"/>
      <c r="E275" s="5"/>
      <c r="F275" s="5"/>
      <c r="G275" s="5"/>
      <c r="H275" s="5"/>
      <c r="I275" s="5"/>
      <c r="J275" s="5"/>
      <c r="K275" s="5"/>
      <c r="L275" s="5"/>
      <c r="M275" s="5"/>
      <c r="N275" s="5"/>
      <c r="O275" s="5"/>
      <c r="P275" s="5"/>
      <c r="Q275" s="5"/>
    </row>
    <row r="276" spans="2:17" ht="14.45" customHeight="1" x14ac:dyDescent="0.25">
      <c r="B276" s="5"/>
      <c r="C276" s="5"/>
      <c r="D276" s="5"/>
      <c r="E276" s="5"/>
      <c r="F276" s="5"/>
      <c r="G276" s="5"/>
      <c r="H276" s="5"/>
      <c r="I276" s="5"/>
      <c r="J276" s="5"/>
      <c r="K276" s="5"/>
      <c r="L276" s="5"/>
      <c r="M276" s="5"/>
      <c r="N276" s="5"/>
      <c r="O276" s="5"/>
      <c r="P276" s="5"/>
      <c r="Q276" s="5"/>
    </row>
    <row r="277" spans="2:17" ht="14.45" customHeight="1" x14ac:dyDescent="0.25">
      <c r="B277" s="5"/>
      <c r="C277" s="5"/>
      <c r="D277" s="5"/>
      <c r="E277" s="5"/>
      <c r="F277" s="5"/>
      <c r="G277" s="5"/>
      <c r="H277" s="5"/>
      <c r="I277" s="5"/>
      <c r="J277" s="5"/>
      <c r="K277" s="5"/>
      <c r="L277" s="5"/>
      <c r="M277" s="5"/>
      <c r="N277" s="5"/>
      <c r="O277" s="5"/>
      <c r="P277" s="5"/>
      <c r="Q277" s="5"/>
    </row>
    <row r="278" spans="2:17" ht="14.45" customHeight="1" x14ac:dyDescent="0.25">
      <c r="B278" s="5"/>
      <c r="C278" s="5"/>
      <c r="D278" s="5"/>
      <c r="E278" s="5"/>
      <c r="F278" s="5"/>
      <c r="G278" s="5"/>
      <c r="H278" s="5"/>
      <c r="I278" s="5"/>
      <c r="J278" s="5"/>
      <c r="K278" s="5"/>
      <c r="L278" s="5"/>
      <c r="M278" s="5"/>
      <c r="N278" s="5"/>
      <c r="O278" s="5"/>
      <c r="P278" s="5"/>
      <c r="Q278" s="5"/>
    </row>
    <row r="279" spans="2:17" ht="14.45" customHeight="1" x14ac:dyDescent="0.25">
      <c r="B279" s="5"/>
      <c r="C279" s="5"/>
      <c r="D279" s="5"/>
      <c r="E279" s="5"/>
      <c r="F279" s="5"/>
      <c r="G279" s="5"/>
      <c r="H279" s="5"/>
      <c r="I279" s="5"/>
      <c r="J279" s="5"/>
      <c r="K279" s="5"/>
      <c r="L279" s="5"/>
      <c r="M279" s="5"/>
      <c r="N279" s="5"/>
      <c r="O279" s="5"/>
      <c r="P279" s="5"/>
      <c r="Q279" s="5"/>
    </row>
    <row r="280" spans="2:17" ht="14.45" customHeight="1" x14ac:dyDescent="0.25">
      <c r="B280" s="5"/>
      <c r="C280" s="5"/>
      <c r="D280" s="5"/>
      <c r="E280" s="5"/>
      <c r="F280" s="5"/>
      <c r="G280" s="5"/>
      <c r="H280" s="5"/>
      <c r="I280" s="5"/>
      <c r="J280" s="5"/>
      <c r="K280" s="5"/>
      <c r="L280" s="5"/>
      <c r="M280" s="5"/>
      <c r="N280" s="5"/>
      <c r="O280" s="5"/>
      <c r="P280" s="5"/>
      <c r="Q280" s="5"/>
    </row>
    <row r="281" spans="2:17" ht="14.45" customHeight="1" x14ac:dyDescent="0.25">
      <c r="B281" s="5"/>
      <c r="C281" s="5"/>
      <c r="D281" s="5"/>
      <c r="E281" s="5"/>
      <c r="F281" s="5"/>
      <c r="G281" s="5"/>
      <c r="H281" s="5"/>
      <c r="I281" s="5"/>
      <c r="J281" s="5"/>
      <c r="K281" s="5"/>
      <c r="L281" s="5"/>
      <c r="M281" s="5"/>
      <c r="N281" s="5"/>
      <c r="O281" s="5"/>
      <c r="P281" s="5"/>
      <c r="Q281" s="5"/>
    </row>
    <row r="282" spans="2:17" ht="14.45" customHeight="1" x14ac:dyDescent="0.25">
      <c r="B282" s="5"/>
      <c r="C282" s="5"/>
      <c r="D282" s="5"/>
      <c r="E282" s="5"/>
      <c r="F282" s="5"/>
      <c r="G282" s="5"/>
      <c r="H282" s="5"/>
      <c r="I282" s="5"/>
      <c r="J282" s="5"/>
      <c r="K282" s="5"/>
      <c r="L282" s="5"/>
      <c r="M282" s="5"/>
      <c r="N282" s="5"/>
      <c r="O282" s="5"/>
      <c r="P282" s="5"/>
      <c r="Q282" s="5"/>
    </row>
    <row r="283" spans="2:17" ht="14.45" customHeight="1" x14ac:dyDescent="0.25">
      <c r="B283" s="5"/>
      <c r="C283" s="5"/>
      <c r="D283" s="5"/>
      <c r="E283" s="5"/>
      <c r="F283" s="5"/>
      <c r="G283" s="5"/>
      <c r="H283" s="5"/>
      <c r="I283" s="5"/>
      <c r="J283" s="5"/>
      <c r="K283" s="5"/>
      <c r="L283" s="5"/>
      <c r="M283" s="5"/>
      <c r="N283" s="5"/>
      <c r="O283" s="5"/>
      <c r="P283" s="5"/>
      <c r="Q283" s="5"/>
    </row>
    <row r="284" spans="2:17" ht="14.45" customHeight="1" x14ac:dyDescent="0.25">
      <c r="B284" s="5"/>
      <c r="C284" s="5"/>
      <c r="D284" s="5"/>
      <c r="E284" s="5"/>
      <c r="F284" s="5"/>
      <c r="G284" s="5"/>
      <c r="H284" s="5"/>
      <c r="I284" s="5"/>
      <c r="J284" s="5"/>
      <c r="K284" s="5"/>
      <c r="L284" s="5"/>
      <c r="M284" s="5"/>
      <c r="N284" s="5"/>
      <c r="O284" s="5"/>
      <c r="P284" s="5"/>
      <c r="Q284" s="5"/>
    </row>
    <row r="285" spans="2:17" ht="14.45" customHeight="1" x14ac:dyDescent="0.25">
      <c r="B285" s="5"/>
      <c r="C285" s="5"/>
      <c r="D285" s="5"/>
      <c r="E285" s="5"/>
      <c r="F285" s="5"/>
      <c r="G285" s="5"/>
      <c r="H285" s="5"/>
      <c r="I285" s="5"/>
      <c r="J285" s="5"/>
      <c r="K285" s="5"/>
      <c r="L285" s="5"/>
      <c r="M285" s="5"/>
      <c r="N285" s="5"/>
      <c r="O285" s="5"/>
      <c r="P285" s="5"/>
      <c r="Q285" s="5"/>
    </row>
    <row r="286" spans="2:17" ht="14.45" customHeight="1" x14ac:dyDescent="0.25">
      <c r="B286" s="5"/>
      <c r="C286" s="5"/>
      <c r="D286" s="5"/>
      <c r="E286" s="5"/>
      <c r="F286" s="5"/>
      <c r="G286" s="5"/>
      <c r="H286" s="5"/>
      <c r="I286" s="5"/>
      <c r="J286" s="5"/>
      <c r="K286" s="5"/>
      <c r="L286" s="5"/>
      <c r="M286" s="5"/>
      <c r="N286" s="5"/>
      <c r="O286" s="5"/>
      <c r="P286" s="5"/>
      <c r="Q286" s="5"/>
    </row>
    <row r="287" spans="2:17" ht="14.45" customHeight="1" x14ac:dyDescent="0.25">
      <c r="B287" s="5"/>
      <c r="C287" s="5"/>
      <c r="D287" s="5"/>
      <c r="E287" s="5"/>
      <c r="F287" s="5"/>
      <c r="G287" s="5"/>
      <c r="H287" s="5"/>
      <c r="I287" s="5"/>
      <c r="J287" s="5"/>
      <c r="K287" s="5"/>
      <c r="L287" s="5"/>
      <c r="M287" s="5"/>
      <c r="N287" s="5"/>
      <c r="O287" s="5"/>
      <c r="P287" s="5"/>
      <c r="Q287" s="5"/>
    </row>
    <row r="288" spans="2:17" ht="14.45" customHeight="1" x14ac:dyDescent="0.25">
      <c r="B288" s="5"/>
      <c r="C288" s="5"/>
      <c r="D288" s="5"/>
      <c r="E288" s="5"/>
      <c r="F288" s="5"/>
      <c r="G288" s="5"/>
      <c r="H288" s="5"/>
      <c r="I288" s="5"/>
      <c r="J288" s="5"/>
      <c r="K288" s="5"/>
      <c r="L288" s="5"/>
      <c r="M288" s="5"/>
      <c r="N288" s="5"/>
      <c r="O288" s="5"/>
      <c r="P288" s="5"/>
      <c r="Q288" s="5"/>
    </row>
    <row r="289" spans="2:17" ht="14.45" customHeight="1" x14ac:dyDescent="0.25">
      <c r="B289" s="5"/>
      <c r="C289" s="5"/>
      <c r="D289" s="5"/>
      <c r="E289" s="5"/>
      <c r="F289" s="5"/>
      <c r="G289" s="5"/>
      <c r="H289" s="5"/>
      <c r="I289" s="5"/>
      <c r="J289" s="5"/>
      <c r="K289" s="5"/>
      <c r="L289" s="5"/>
      <c r="M289" s="5"/>
      <c r="N289" s="5"/>
      <c r="O289" s="5"/>
      <c r="P289" s="5"/>
      <c r="Q289" s="5"/>
    </row>
    <row r="290" spans="2:17" ht="14.45" customHeight="1" x14ac:dyDescent="0.25">
      <c r="B290" s="5"/>
      <c r="C290" s="5"/>
      <c r="D290" s="5"/>
      <c r="E290" s="5"/>
      <c r="F290" s="5"/>
      <c r="G290" s="5"/>
      <c r="H290" s="5"/>
      <c r="I290" s="5"/>
      <c r="J290" s="5"/>
      <c r="K290" s="5"/>
      <c r="L290" s="5"/>
      <c r="M290" s="5"/>
      <c r="N290" s="5"/>
      <c r="O290" s="5"/>
      <c r="P290" s="5"/>
      <c r="Q290" s="5"/>
    </row>
    <row r="291" spans="2:17" ht="14.45" customHeight="1" x14ac:dyDescent="0.25">
      <c r="B291" s="5"/>
      <c r="C291" s="5"/>
      <c r="D291" s="5"/>
      <c r="E291" s="5"/>
      <c r="F291" s="5"/>
      <c r="G291" s="5"/>
      <c r="H291" s="5"/>
      <c r="I291" s="5"/>
      <c r="J291" s="5"/>
      <c r="K291" s="5"/>
      <c r="L291" s="5"/>
      <c r="M291" s="5"/>
      <c r="N291" s="5"/>
      <c r="O291" s="5"/>
      <c r="P291" s="5"/>
      <c r="Q291" s="5"/>
    </row>
    <row r="292" spans="2:17" ht="14.45" customHeight="1" x14ac:dyDescent="0.25">
      <c r="B292" s="5"/>
      <c r="C292" s="5"/>
      <c r="D292" s="5"/>
      <c r="E292" s="5"/>
      <c r="F292" s="5"/>
      <c r="G292" s="5"/>
      <c r="H292" s="5"/>
      <c r="I292" s="5"/>
      <c r="J292" s="5"/>
      <c r="K292" s="5"/>
      <c r="L292" s="5"/>
      <c r="M292" s="5"/>
      <c r="N292" s="5"/>
      <c r="O292" s="5"/>
      <c r="P292" s="5"/>
      <c r="Q292" s="5"/>
    </row>
    <row r="293" spans="2:17" ht="14.45" customHeight="1" x14ac:dyDescent="0.25">
      <c r="B293" s="5"/>
      <c r="C293" s="5"/>
      <c r="D293" s="5"/>
      <c r="E293" s="5"/>
      <c r="F293" s="5"/>
      <c r="G293" s="5"/>
      <c r="H293" s="5"/>
      <c r="I293" s="5"/>
      <c r="J293" s="5"/>
      <c r="K293" s="5"/>
      <c r="L293" s="5"/>
      <c r="M293" s="5"/>
      <c r="N293" s="5"/>
      <c r="O293" s="5"/>
      <c r="P293" s="5"/>
      <c r="Q293" s="5"/>
    </row>
    <row r="294" spans="2:17" ht="14.45" customHeight="1" x14ac:dyDescent="0.25">
      <c r="B294" s="5"/>
      <c r="C294" s="5"/>
      <c r="D294" s="5"/>
      <c r="E294" s="5"/>
      <c r="F294" s="5"/>
      <c r="G294" s="5"/>
      <c r="H294" s="5"/>
      <c r="I294" s="5"/>
      <c r="J294" s="5"/>
      <c r="K294" s="5"/>
      <c r="L294" s="5"/>
      <c r="M294" s="5"/>
      <c r="N294" s="5"/>
      <c r="O294" s="5"/>
      <c r="P294" s="5"/>
      <c r="Q294" s="5"/>
    </row>
    <row r="295" spans="2:17" ht="14.45" customHeight="1" x14ac:dyDescent="0.25">
      <c r="B295" s="5"/>
      <c r="C295" s="5"/>
      <c r="D295" s="5"/>
      <c r="E295" s="5"/>
      <c r="F295" s="5"/>
      <c r="G295" s="5"/>
      <c r="H295" s="5"/>
      <c r="I295" s="5"/>
      <c r="J295" s="5"/>
      <c r="K295" s="5"/>
      <c r="L295" s="5"/>
      <c r="M295" s="5"/>
      <c r="N295" s="5"/>
      <c r="O295" s="5"/>
      <c r="P295" s="5"/>
      <c r="Q295" s="5"/>
    </row>
    <row r="296" spans="2:17" ht="14.45" customHeight="1" x14ac:dyDescent="0.25">
      <c r="B296" s="5"/>
      <c r="C296" s="5"/>
      <c r="D296" s="5"/>
      <c r="E296" s="5"/>
      <c r="F296" s="5"/>
      <c r="G296" s="5"/>
      <c r="H296" s="5"/>
      <c r="I296" s="5"/>
      <c r="J296" s="5"/>
      <c r="K296" s="5"/>
      <c r="L296" s="5"/>
      <c r="M296" s="5"/>
      <c r="N296" s="5"/>
      <c r="O296" s="5"/>
      <c r="P296" s="5"/>
      <c r="Q296" s="5"/>
    </row>
    <row r="297" spans="2:17" ht="14.45" customHeight="1" x14ac:dyDescent="0.25">
      <c r="B297" s="5"/>
      <c r="C297" s="5"/>
      <c r="D297" s="5"/>
      <c r="E297" s="5"/>
      <c r="F297" s="5"/>
      <c r="G297" s="5"/>
      <c r="H297" s="5"/>
      <c r="I297" s="5"/>
      <c r="J297" s="5"/>
      <c r="K297" s="5"/>
      <c r="L297" s="5"/>
      <c r="M297" s="5"/>
      <c r="N297" s="5"/>
      <c r="O297" s="5"/>
      <c r="P297" s="5"/>
      <c r="Q297" s="5"/>
    </row>
    <row r="298" spans="2:17" ht="14.45" customHeight="1" x14ac:dyDescent="0.25">
      <c r="B298" s="5"/>
      <c r="C298" s="5"/>
      <c r="D298" s="5"/>
      <c r="E298" s="5"/>
      <c r="F298" s="5"/>
      <c r="G298" s="5"/>
      <c r="H298" s="5"/>
      <c r="I298" s="5"/>
      <c r="J298" s="5"/>
      <c r="K298" s="5"/>
      <c r="L298" s="5"/>
      <c r="M298" s="5"/>
      <c r="N298" s="5"/>
      <c r="O298" s="5"/>
      <c r="P298" s="5"/>
      <c r="Q298" s="5"/>
    </row>
    <row r="299" spans="2:17" ht="14.45" customHeight="1" x14ac:dyDescent="0.25">
      <c r="B299" s="5"/>
      <c r="C299" s="5"/>
      <c r="D299" s="5"/>
      <c r="E299" s="5"/>
      <c r="F299" s="5"/>
      <c r="G299" s="5"/>
      <c r="H299" s="5"/>
      <c r="I299" s="5"/>
      <c r="J299" s="5"/>
      <c r="K299" s="5"/>
      <c r="L299" s="5"/>
      <c r="M299" s="5"/>
      <c r="N299" s="5"/>
      <c r="O299" s="5"/>
      <c r="P299" s="5"/>
      <c r="Q299" s="5"/>
    </row>
    <row r="300" spans="2:17" ht="14.45" customHeight="1" x14ac:dyDescent="0.25">
      <c r="B300" s="5"/>
      <c r="C300" s="5"/>
      <c r="D300" s="5"/>
      <c r="E300" s="5"/>
      <c r="F300" s="5"/>
      <c r="G300" s="5"/>
      <c r="H300" s="5"/>
      <c r="I300" s="5"/>
      <c r="J300" s="5"/>
      <c r="K300" s="5"/>
      <c r="L300" s="5"/>
      <c r="M300" s="5"/>
      <c r="N300" s="5"/>
      <c r="O300" s="5"/>
      <c r="P300" s="5"/>
      <c r="Q300" s="5"/>
    </row>
    <row r="301" spans="2:17" ht="14.45" customHeight="1" x14ac:dyDescent="0.25">
      <c r="B301" s="5"/>
      <c r="C301" s="5"/>
      <c r="D301" s="5"/>
      <c r="E301" s="5"/>
      <c r="F301" s="5"/>
      <c r="G301" s="5"/>
      <c r="H301" s="5"/>
      <c r="I301" s="5"/>
      <c r="J301" s="5"/>
      <c r="K301" s="5"/>
      <c r="L301" s="5"/>
      <c r="M301" s="5"/>
      <c r="N301" s="5"/>
      <c r="O301" s="5"/>
      <c r="P301" s="5"/>
      <c r="Q301" s="5"/>
    </row>
    <row r="302" spans="2:17" ht="14.45" customHeight="1" x14ac:dyDescent="0.25">
      <c r="B302" s="5"/>
      <c r="C302" s="5"/>
      <c r="D302" s="5"/>
      <c r="E302" s="5"/>
      <c r="F302" s="5"/>
      <c r="G302" s="5"/>
      <c r="H302" s="5"/>
      <c r="I302" s="5"/>
      <c r="J302" s="5"/>
      <c r="K302" s="5"/>
      <c r="L302" s="5"/>
      <c r="M302" s="5"/>
      <c r="N302" s="5"/>
      <c r="O302" s="5"/>
      <c r="P302" s="5"/>
      <c r="Q302" s="5"/>
    </row>
    <row r="303" spans="2:17" ht="14.45" customHeight="1" x14ac:dyDescent="0.25">
      <c r="B303" s="5"/>
      <c r="C303" s="5"/>
      <c r="D303" s="5"/>
      <c r="E303" s="5"/>
      <c r="F303" s="5"/>
      <c r="G303" s="5"/>
      <c r="H303" s="5"/>
      <c r="I303" s="5"/>
      <c r="J303" s="5"/>
      <c r="K303" s="5"/>
      <c r="L303" s="5"/>
      <c r="M303" s="5"/>
      <c r="N303" s="5"/>
      <c r="O303" s="5"/>
      <c r="P303" s="5"/>
      <c r="Q303" s="5"/>
    </row>
    <row r="304" spans="2:17" ht="14.45" customHeight="1" x14ac:dyDescent="0.25">
      <c r="B304" s="5"/>
      <c r="C304" s="5"/>
      <c r="D304" s="5"/>
      <c r="E304" s="5"/>
      <c r="F304" s="5"/>
      <c r="G304" s="5"/>
      <c r="H304" s="5"/>
      <c r="I304" s="5"/>
      <c r="J304" s="5"/>
      <c r="K304" s="5"/>
      <c r="L304" s="5"/>
      <c r="M304" s="5"/>
      <c r="N304" s="5"/>
      <c r="O304" s="5"/>
      <c r="P304" s="5"/>
      <c r="Q304" s="5"/>
    </row>
    <row r="305" spans="2:17" ht="14.45" customHeight="1" x14ac:dyDescent="0.25">
      <c r="B305" s="5"/>
      <c r="C305" s="5"/>
      <c r="D305" s="5"/>
      <c r="E305" s="5"/>
      <c r="F305" s="5"/>
      <c r="G305" s="5"/>
      <c r="H305" s="5"/>
      <c r="I305" s="5"/>
      <c r="J305" s="5"/>
      <c r="K305" s="5"/>
      <c r="L305" s="5"/>
      <c r="M305" s="5"/>
      <c r="N305" s="5"/>
      <c r="O305" s="5"/>
      <c r="P305" s="5"/>
      <c r="Q305" s="5"/>
    </row>
    <row r="306" spans="2:17" ht="14.45" customHeight="1" x14ac:dyDescent="0.25">
      <c r="B306" s="5"/>
      <c r="C306" s="5"/>
      <c r="D306" s="5"/>
      <c r="E306" s="5"/>
      <c r="F306" s="5"/>
      <c r="G306" s="5"/>
      <c r="H306" s="5"/>
      <c r="I306" s="5"/>
      <c r="J306" s="5"/>
      <c r="K306" s="5"/>
      <c r="L306" s="5"/>
      <c r="M306" s="5"/>
      <c r="N306" s="5"/>
      <c r="O306" s="5"/>
      <c r="P306" s="5"/>
      <c r="Q306" s="5"/>
    </row>
    <row r="307" spans="2:17" ht="14.45" customHeight="1" x14ac:dyDescent="0.25">
      <c r="B307" s="5"/>
      <c r="C307" s="5"/>
      <c r="D307" s="5"/>
      <c r="E307" s="5"/>
      <c r="F307" s="5"/>
      <c r="G307" s="5"/>
      <c r="H307" s="5"/>
      <c r="I307" s="5"/>
      <c r="J307" s="5"/>
      <c r="K307" s="5"/>
      <c r="L307" s="5"/>
      <c r="M307" s="5"/>
      <c r="N307" s="5"/>
      <c r="O307" s="5"/>
      <c r="P307" s="5"/>
      <c r="Q307" s="5"/>
    </row>
    <row r="308" spans="2:17" ht="14.45" customHeight="1" x14ac:dyDescent="0.25">
      <c r="B308" s="5"/>
      <c r="C308" s="5"/>
      <c r="D308" s="5"/>
      <c r="E308" s="5"/>
      <c r="F308" s="5"/>
      <c r="G308" s="5"/>
      <c r="H308" s="5"/>
      <c r="I308" s="5"/>
      <c r="J308" s="5"/>
      <c r="K308" s="5"/>
      <c r="L308" s="5"/>
      <c r="M308" s="5"/>
      <c r="N308" s="5"/>
      <c r="O308" s="5"/>
      <c r="P308" s="5"/>
      <c r="Q308" s="5"/>
    </row>
    <row r="309" spans="2:17" ht="14.45" customHeight="1" x14ac:dyDescent="0.25">
      <c r="B309" s="5"/>
      <c r="C309" s="5"/>
      <c r="D309" s="5"/>
      <c r="E309" s="5"/>
      <c r="F309" s="5"/>
      <c r="G309" s="5"/>
      <c r="H309" s="5"/>
      <c r="I309" s="5"/>
      <c r="J309" s="5"/>
      <c r="K309" s="5"/>
      <c r="L309" s="5"/>
      <c r="M309" s="5"/>
      <c r="N309" s="5"/>
      <c r="O309" s="5"/>
      <c r="P309" s="5"/>
      <c r="Q309" s="5"/>
    </row>
    <row r="310" spans="2:17" ht="14.45" customHeight="1" x14ac:dyDescent="0.25">
      <c r="B310" s="5"/>
      <c r="C310" s="5"/>
      <c r="D310" s="5"/>
      <c r="E310" s="5"/>
      <c r="F310" s="5"/>
      <c r="G310" s="5"/>
      <c r="H310" s="5"/>
      <c r="I310" s="5"/>
      <c r="J310" s="5"/>
      <c r="K310" s="5"/>
      <c r="L310" s="5"/>
      <c r="M310" s="5"/>
      <c r="N310" s="5"/>
      <c r="O310" s="5"/>
      <c r="P310" s="5"/>
      <c r="Q310" s="5"/>
    </row>
    <row r="311" spans="2:17" ht="14.45" customHeight="1" x14ac:dyDescent="0.25">
      <c r="B311" s="5"/>
      <c r="C311" s="5"/>
      <c r="D311" s="5"/>
      <c r="E311" s="5"/>
      <c r="F311" s="5"/>
      <c r="G311" s="5"/>
      <c r="H311" s="5"/>
      <c r="I311" s="5"/>
      <c r="J311" s="5"/>
      <c r="K311" s="5"/>
      <c r="L311" s="5"/>
      <c r="M311" s="5"/>
      <c r="N311" s="5"/>
      <c r="O311" s="5"/>
      <c r="P311" s="5"/>
      <c r="Q311" s="5"/>
    </row>
    <row r="312" spans="2:17" ht="14.45" customHeight="1" x14ac:dyDescent="0.25">
      <c r="B312" s="5"/>
      <c r="C312" s="5"/>
      <c r="D312" s="5"/>
      <c r="E312" s="5"/>
      <c r="F312" s="5"/>
      <c r="G312" s="5"/>
      <c r="H312" s="5"/>
      <c r="I312" s="5"/>
      <c r="J312" s="5"/>
      <c r="K312" s="5"/>
      <c r="L312" s="5"/>
      <c r="M312" s="5"/>
      <c r="N312" s="5"/>
      <c r="O312" s="5"/>
      <c r="P312" s="5"/>
      <c r="Q312" s="5"/>
    </row>
    <row r="313" spans="2:17" ht="14.45" customHeight="1" x14ac:dyDescent="0.25">
      <c r="B313" s="5"/>
      <c r="C313" s="5"/>
      <c r="D313" s="5"/>
      <c r="E313" s="5"/>
      <c r="F313" s="5"/>
      <c r="G313" s="5"/>
      <c r="H313" s="5"/>
      <c r="I313" s="5"/>
      <c r="J313" s="5"/>
      <c r="K313" s="5"/>
      <c r="L313" s="5"/>
      <c r="M313" s="5"/>
      <c r="N313" s="5"/>
      <c r="O313" s="5"/>
      <c r="P313" s="5"/>
      <c r="Q313" s="5"/>
    </row>
    <row r="314" spans="2:17" ht="14.45" customHeight="1" x14ac:dyDescent="0.25">
      <c r="B314" s="5"/>
      <c r="C314" s="5"/>
      <c r="D314" s="5"/>
      <c r="E314" s="5"/>
      <c r="F314" s="5"/>
      <c r="G314" s="5"/>
      <c r="H314" s="5"/>
      <c r="I314" s="5"/>
      <c r="J314" s="5"/>
      <c r="K314" s="5"/>
      <c r="L314" s="5"/>
      <c r="M314" s="5"/>
      <c r="N314" s="5"/>
      <c r="O314" s="5"/>
      <c r="P314" s="5"/>
      <c r="Q314" s="5"/>
    </row>
    <row r="315" spans="2:17" ht="14.45" customHeight="1" x14ac:dyDescent="0.25">
      <c r="B315" s="5"/>
      <c r="C315" s="5"/>
      <c r="D315" s="5"/>
      <c r="E315" s="5"/>
      <c r="F315" s="5"/>
      <c r="G315" s="5"/>
      <c r="H315" s="5"/>
      <c r="I315" s="5"/>
      <c r="J315" s="5"/>
      <c r="K315" s="5"/>
      <c r="L315" s="5"/>
      <c r="M315" s="5"/>
      <c r="N315" s="5"/>
      <c r="O315" s="5"/>
      <c r="P315" s="5"/>
      <c r="Q315" s="5"/>
    </row>
    <row r="316" spans="2:17" ht="14.45" customHeight="1" x14ac:dyDescent="0.25">
      <c r="B316" s="5"/>
      <c r="C316" s="5"/>
      <c r="D316" s="5"/>
      <c r="E316" s="5"/>
      <c r="F316" s="5"/>
      <c r="G316" s="5"/>
      <c r="H316" s="5"/>
      <c r="I316" s="5"/>
      <c r="J316" s="5"/>
      <c r="K316" s="5"/>
      <c r="L316" s="5"/>
      <c r="M316" s="5"/>
      <c r="N316" s="5"/>
      <c r="O316" s="5"/>
      <c r="P316" s="5"/>
      <c r="Q316" s="5"/>
    </row>
    <row r="317" spans="2:17" ht="14.45" customHeight="1" x14ac:dyDescent="0.25">
      <c r="B317" s="5"/>
      <c r="C317" s="5"/>
      <c r="D317" s="5"/>
      <c r="E317" s="5"/>
      <c r="F317" s="5"/>
      <c r="G317" s="5"/>
      <c r="H317" s="5"/>
      <c r="I317" s="5"/>
      <c r="J317" s="5"/>
      <c r="K317" s="5"/>
      <c r="L317" s="5"/>
      <c r="M317" s="5"/>
      <c r="N317" s="5"/>
      <c r="O317" s="5"/>
      <c r="P317" s="5"/>
      <c r="Q317" s="5"/>
    </row>
    <row r="318" spans="2:17" ht="14.45" customHeight="1" x14ac:dyDescent="0.25">
      <c r="B318" s="5"/>
      <c r="C318" s="5"/>
      <c r="D318" s="5"/>
      <c r="E318" s="5"/>
      <c r="F318" s="5"/>
      <c r="G318" s="5"/>
      <c r="H318" s="5"/>
      <c r="I318" s="5"/>
      <c r="J318" s="5"/>
      <c r="K318" s="5"/>
      <c r="L318" s="5"/>
      <c r="M318" s="5"/>
      <c r="N318" s="5"/>
      <c r="O318" s="5"/>
      <c r="P318" s="5"/>
      <c r="Q318" s="5"/>
    </row>
    <row r="319" spans="2:17" ht="14.45" customHeight="1" x14ac:dyDescent="0.25">
      <c r="B319" s="5"/>
      <c r="C319" s="5"/>
      <c r="D319" s="5"/>
      <c r="E319" s="5"/>
      <c r="F319" s="5"/>
      <c r="G319" s="5"/>
      <c r="H319" s="5"/>
      <c r="I319" s="5"/>
      <c r="J319" s="5"/>
      <c r="K319" s="5"/>
      <c r="L319" s="5"/>
      <c r="M319" s="5"/>
      <c r="N319" s="5"/>
      <c r="O319" s="5"/>
      <c r="P319" s="5"/>
      <c r="Q319" s="5"/>
    </row>
    <row r="320" spans="2:17" ht="14.45" customHeight="1" x14ac:dyDescent="0.25">
      <c r="B320" s="5"/>
      <c r="C320" s="5"/>
      <c r="D320" s="5"/>
      <c r="E320" s="5"/>
      <c r="F320" s="5"/>
      <c r="G320" s="5"/>
      <c r="H320" s="5"/>
      <c r="I320" s="5"/>
      <c r="J320" s="5"/>
      <c r="K320" s="5"/>
      <c r="L320" s="5"/>
      <c r="M320" s="5"/>
      <c r="N320" s="5"/>
      <c r="O320" s="5"/>
      <c r="P320" s="5"/>
      <c r="Q320" s="5"/>
    </row>
    <row r="321" spans="2:17" ht="14.45" customHeight="1" x14ac:dyDescent="0.25">
      <c r="B321" s="5"/>
      <c r="C321" s="5"/>
      <c r="D321" s="5"/>
      <c r="E321" s="5"/>
      <c r="F321" s="5"/>
      <c r="G321" s="5"/>
      <c r="H321" s="5"/>
      <c r="I321" s="5"/>
      <c r="J321" s="5"/>
      <c r="K321" s="5"/>
      <c r="L321" s="5"/>
      <c r="M321" s="5"/>
      <c r="N321" s="5"/>
      <c r="O321" s="5"/>
      <c r="P321" s="5"/>
      <c r="Q321" s="5"/>
    </row>
    <row r="322" spans="2:17" ht="14.45" customHeight="1" x14ac:dyDescent="0.25">
      <c r="B322" s="5"/>
      <c r="C322" s="5"/>
      <c r="D322" s="5"/>
      <c r="E322" s="5"/>
      <c r="F322" s="5"/>
      <c r="G322" s="5"/>
      <c r="H322" s="5"/>
      <c r="I322" s="5"/>
      <c r="J322" s="5"/>
      <c r="K322" s="5"/>
      <c r="L322" s="5"/>
      <c r="M322" s="5"/>
      <c r="N322" s="5"/>
      <c r="O322" s="5"/>
      <c r="P322" s="5"/>
      <c r="Q322" s="5"/>
    </row>
    <row r="323" spans="2:17" ht="14.45" customHeight="1" x14ac:dyDescent="0.25">
      <c r="B323" s="5"/>
      <c r="C323" s="5"/>
      <c r="D323" s="5"/>
      <c r="E323" s="5"/>
      <c r="F323" s="5"/>
      <c r="G323" s="5"/>
      <c r="H323" s="5"/>
      <c r="I323" s="5"/>
      <c r="J323" s="5"/>
      <c r="K323" s="5"/>
      <c r="L323" s="5"/>
      <c r="M323" s="5"/>
      <c r="N323" s="5"/>
      <c r="O323" s="5"/>
      <c r="P323" s="5"/>
      <c r="Q323" s="5"/>
    </row>
    <row r="324" spans="2:17" ht="14.45" customHeight="1" x14ac:dyDescent="0.25">
      <c r="B324" s="5"/>
      <c r="C324" s="5"/>
      <c r="D324" s="5"/>
      <c r="E324" s="5"/>
      <c r="F324" s="5"/>
      <c r="G324" s="5"/>
      <c r="H324" s="5"/>
      <c r="I324" s="5"/>
      <c r="J324" s="5"/>
      <c r="K324" s="5"/>
      <c r="L324" s="5"/>
      <c r="M324" s="5"/>
      <c r="N324" s="5"/>
      <c r="O324" s="5"/>
      <c r="P324" s="5"/>
      <c r="Q324" s="5"/>
    </row>
    <row r="325" spans="2:17" ht="14.45" customHeight="1" x14ac:dyDescent="0.25">
      <c r="B325" s="5"/>
      <c r="C325" s="5"/>
      <c r="D325" s="5"/>
      <c r="E325" s="5"/>
      <c r="F325" s="5"/>
      <c r="G325" s="5"/>
      <c r="H325" s="5"/>
      <c r="I325" s="5"/>
      <c r="J325" s="5"/>
      <c r="K325" s="5"/>
      <c r="L325" s="5"/>
      <c r="M325" s="5"/>
      <c r="N325" s="5"/>
      <c r="O325" s="5"/>
      <c r="P325" s="5"/>
      <c r="Q325" s="5"/>
    </row>
    <row r="326" spans="2:17" ht="14.45" customHeight="1" x14ac:dyDescent="0.25">
      <c r="B326" s="5"/>
      <c r="C326" s="5"/>
      <c r="D326" s="5"/>
      <c r="E326" s="5"/>
      <c r="F326" s="5"/>
      <c r="G326" s="5"/>
      <c r="H326" s="5"/>
      <c r="I326" s="5"/>
      <c r="J326" s="5"/>
      <c r="K326" s="5"/>
      <c r="L326" s="5"/>
      <c r="M326" s="5"/>
      <c r="N326" s="5"/>
      <c r="O326" s="5"/>
      <c r="P326" s="5"/>
      <c r="Q326" s="5"/>
    </row>
    <row r="327" spans="2:17" ht="14.45" customHeight="1" x14ac:dyDescent="0.25">
      <c r="B327" s="5"/>
      <c r="C327" s="5"/>
      <c r="D327" s="5"/>
      <c r="E327" s="5"/>
      <c r="F327" s="5"/>
      <c r="G327" s="5"/>
      <c r="H327" s="5"/>
      <c r="I327" s="5"/>
      <c r="J327" s="5"/>
      <c r="K327" s="5"/>
      <c r="L327" s="5"/>
      <c r="M327" s="5"/>
      <c r="N327" s="5"/>
      <c r="O327" s="5"/>
      <c r="P327" s="5"/>
      <c r="Q327" s="5"/>
    </row>
    <row r="328" spans="2:17" ht="14.45" customHeight="1" x14ac:dyDescent="0.25">
      <c r="B328" s="5"/>
      <c r="C328" s="5"/>
      <c r="D328" s="5"/>
      <c r="E328" s="5"/>
      <c r="F328" s="5"/>
      <c r="G328" s="5"/>
      <c r="H328" s="5"/>
      <c r="I328" s="5"/>
      <c r="J328" s="5"/>
      <c r="K328" s="5"/>
      <c r="L328" s="5"/>
      <c r="M328" s="5"/>
      <c r="N328" s="5"/>
      <c r="O328" s="5"/>
      <c r="P328" s="5"/>
      <c r="Q328" s="5"/>
    </row>
    <row r="329" spans="2:17" ht="14.45" customHeight="1" x14ac:dyDescent="0.25">
      <c r="B329" s="5"/>
      <c r="C329" s="5"/>
      <c r="D329" s="5"/>
      <c r="E329" s="5"/>
      <c r="F329" s="5"/>
      <c r="G329" s="5"/>
      <c r="H329" s="5"/>
      <c r="I329" s="5"/>
      <c r="J329" s="5"/>
      <c r="K329" s="5"/>
      <c r="L329" s="5"/>
      <c r="M329" s="5"/>
      <c r="N329" s="5"/>
      <c r="O329" s="5"/>
      <c r="P329" s="5"/>
      <c r="Q329" s="5"/>
    </row>
    <row r="330" spans="2:17" ht="14.45" customHeight="1" x14ac:dyDescent="0.25">
      <c r="B330" s="5"/>
      <c r="C330" s="5"/>
      <c r="D330" s="5"/>
      <c r="E330" s="5"/>
      <c r="F330" s="5"/>
      <c r="G330" s="5"/>
      <c r="H330" s="5"/>
      <c r="I330" s="5"/>
      <c r="J330" s="5"/>
      <c r="K330" s="5"/>
      <c r="L330" s="5"/>
      <c r="M330" s="5"/>
      <c r="N330" s="5"/>
      <c r="O330" s="5"/>
      <c r="P330" s="5"/>
      <c r="Q330" s="5"/>
    </row>
    <row r="331" spans="2:17" ht="14.45" customHeight="1" x14ac:dyDescent="0.25">
      <c r="B331" s="5"/>
      <c r="C331" s="5"/>
      <c r="D331" s="5"/>
      <c r="E331" s="5"/>
      <c r="F331" s="5"/>
      <c r="G331" s="5"/>
      <c r="H331" s="5"/>
      <c r="I331" s="5"/>
      <c r="J331" s="5"/>
      <c r="K331" s="5"/>
      <c r="L331" s="5"/>
      <c r="M331" s="5"/>
      <c r="N331" s="5"/>
      <c r="O331" s="5"/>
      <c r="P331" s="5"/>
      <c r="Q331" s="5"/>
    </row>
    <row r="332" spans="2:17" ht="14.45" customHeight="1" x14ac:dyDescent="0.25">
      <c r="B332" s="5"/>
      <c r="C332" s="5"/>
      <c r="D332" s="5"/>
      <c r="E332" s="5"/>
      <c r="F332" s="5"/>
      <c r="G332" s="5"/>
      <c r="H332" s="5"/>
      <c r="I332" s="5"/>
      <c r="J332" s="5"/>
      <c r="K332" s="5"/>
      <c r="L332" s="5"/>
      <c r="M332" s="5"/>
      <c r="N332" s="5"/>
      <c r="O332" s="5"/>
      <c r="P332" s="5"/>
      <c r="Q332" s="5"/>
    </row>
    <row r="333" spans="2:17" ht="14.45" customHeight="1" x14ac:dyDescent="0.25">
      <c r="B333" s="5"/>
      <c r="C333" s="5"/>
      <c r="D333" s="5"/>
      <c r="E333" s="5"/>
      <c r="F333" s="5"/>
      <c r="G333" s="5"/>
      <c r="H333" s="5"/>
      <c r="I333" s="5"/>
      <c r="J333" s="5"/>
      <c r="K333" s="5"/>
      <c r="L333" s="5"/>
      <c r="M333" s="5"/>
      <c r="N333" s="5"/>
      <c r="O333" s="5"/>
      <c r="P333" s="5"/>
      <c r="Q333" s="5"/>
    </row>
    <row r="334" spans="2:17" ht="14.45" customHeight="1" x14ac:dyDescent="0.25">
      <c r="B334" s="5"/>
      <c r="C334" s="5"/>
      <c r="D334" s="5"/>
      <c r="E334" s="5"/>
      <c r="F334" s="5"/>
      <c r="G334" s="5"/>
      <c r="H334" s="5"/>
      <c r="I334" s="5"/>
      <c r="J334" s="5"/>
      <c r="K334" s="5"/>
      <c r="L334" s="5"/>
      <c r="M334" s="5"/>
      <c r="N334" s="5"/>
      <c r="O334" s="5"/>
      <c r="P334" s="5"/>
      <c r="Q334" s="5"/>
    </row>
    <row r="335" spans="2:17" ht="14.45" customHeight="1" x14ac:dyDescent="0.25">
      <c r="B335" s="5"/>
      <c r="C335" s="5"/>
      <c r="D335" s="5"/>
      <c r="E335" s="5"/>
      <c r="F335" s="5"/>
      <c r="G335" s="5"/>
      <c r="H335" s="5"/>
      <c r="I335" s="5"/>
      <c r="J335" s="5"/>
      <c r="K335" s="5"/>
      <c r="L335" s="5"/>
      <c r="M335" s="5"/>
      <c r="N335" s="5"/>
      <c r="O335" s="5"/>
      <c r="P335" s="5"/>
      <c r="Q335" s="5"/>
    </row>
    <row r="336" spans="2:17" ht="14.45" customHeight="1" x14ac:dyDescent="0.25">
      <c r="B336" s="5"/>
      <c r="C336" s="5"/>
      <c r="D336" s="5"/>
      <c r="E336" s="5"/>
      <c r="F336" s="5"/>
      <c r="G336" s="5"/>
      <c r="H336" s="5"/>
      <c r="I336" s="5"/>
      <c r="J336" s="5"/>
      <c r="K336" s="5"/>
      <c r="L336" s="5"/>
      <c r="M336" s="5"/>
      <c r="N336" s="5"/>
      <c r="O336" s="5"/>
      <c r="P336" s="5"/>
      <c r="Q336" s="5"/>
    </row>
    <row r="337" spans="2:17" ht="14.45" customHeight="1" x14ac:dyDescent="0.25">
      <c r="B337" s="5"/>
      <c r="C337" s="5"/>
      <c r="D337" s="5"/>
      <c r="E337" s="5"/>
      <c r="F337" s="5"/>
      <c r="G337" s="5"/>
      <c r="H337" s="5"/>
      <c r="I337" s="5"/>
      <c r="J337" s="5"/>
      <c r="K337" s="5"/>
      <c r="L337" s="5"/>
      <c r="M337" s="5"/>
      <c r="N337" s="5"/>
      <c r="O337" s="5"/>
      <c r="P337" s="5"/>
      <c r="Q337" s="5"/>
    </row>
    <row r="338" spans="2:17" ht="14.45" customHeight="1" x14ac:dyDescent="0.25">
      <c r="B338" s="5"/>
      <c r="C338" s="5"/>
      <c r="D338" s="5"/>
      <c r="E338" s="5"/>
      <c r="F338" s="5"/>
      <c r="G338" s="5"/>
      <c r="H338" s="5"/>
      <c r="I338" s="5"/>
      <c r="J338" s="5"/>
      <c r="K338" s="5"/>
      <c r="L338" s="5"/>
      <c r="M338" s="5"/>
      <c r="N338" s="5"/>
      <c r="O338" s="5"/>
      <c r="P338" s="5"/>
      <c r="Q338" s="5"/>
    </row>
    <row r="339" spans="2:17" ht="14.45" customHeight="1" x14ac:dyDescent="0.25">
      <c r="B339" s="5"/>
      <c r="C339" s="5"/>
      <c r="D339" s="5"/>
      <c r="E339" s="5"/>
      <c r="F339" s="5"/>
      <c r="G339" s="5"/>
      <c r="H339" s="5"/>
      <c r="I339" s="5"/>
      <c r="J339" s="5"/>
      <c r="K339" s="5"/>
      <c r="L339" s="5"/>
      <c r="M339" s="5"/>
      <c r="N339" s="5"/>
      <c r="O339" s="5"/>
      <c r="P339" s="5"/>
      <c r="Q339" s="5"/>
    </row>
    <row r="340" spans="2:17" ht="14.45" customHeight="1" x14ac:dyDescent="0.25">
      <c r="B340" s="5"/>
      <c r="C340" s="5"/>
      <c r="D340" s="5"/>
      <c r="E340" s="5"/>
      <c r="F340" s="5"/>
      <c r="G340" s="5"/>
      <c r="H340" s="5"/>
      <c r="I340" s="5"/>
      <c r="J340" s="5"/>
      <c r="K340" s="5"/>
      <c r="L340" s="5"/>
      <c r="M340" s="5"/>
      <c r="N340" s="5"/>
      <c r="O340" s="5"/>
      <c r="P340" s="5"/>
      <c r="Q340" s="5"/>
    </row>
    <row r="341" spans="2:17" ht="14.45" customHeight="1" x14ac:dyDescent="0.25">
      <c r="B341" s="5"/>
      <c r="C341" s="5"/>
      <c r="D341" s="5"/>
      <c r="E341" s="5"/>
      <c r="F341" s="5"/>
      <c r="G341" s="5"/>
      <c r="H341" s="5"/>
      <c r="I341" s="5"/>
      <c r="J341" s="5"/>
      <c r="K341" s="5"/>
      <c r="L341" s="5"/>
      <c r="M341" s="5"/>
      <c r="N341" s="5"/>
      <c r="O341" s="5"/>
      <c r="P341" s="5"/>
      <c r="Q341" s="5"/>
    </row>
    <row r="342" spans="2:17" ht="14.45" customHeight="1" x14ac:dyDescent="0.25">
      <c r="B342" s="5"/>
      <c r="C342" s="5"/>
      <c r="D342" s="5"/>
      <c r="E342" s="5"/>
      <c r="F342" s="5"/>
      <c r="G342" s="5"/>
      <c r="H342" s="5"/>
      <c r="I342" s="5"/>
      <c r="J342" s="5"/>
      <c r="K342" s="5"/>
      <c r="L342" s="5"/>
      <c r="M342" s="5"/>
      <c r="N342" s="5"/>
      <c r="O342" s="5"/>
      <c r="P342" s="5"/>
      <c r="Q342" s="5"/>
    </row>
    <row r="343" spans="2:17" ht="14.45" customHeight="1" x14ac:dyDescent="0.25">
      <c r="B343" s="5"/>
      <c r="C343" s="5"/>
      <c r="D343" s="5"/>
      <c r="E343" s="5"/>
      <c r="F343" s="5"/>
      <c r="G343" s="5"/>
      <c r="H343" s="5"/>
      <c r="I343" s="5"/>
      <c r="J343" s="5"/>
      <c r="K343" s="5"/>
      <c r="L343" s="5"/>
      <c r="M343" s="5"/>
      <c r="N343" s="5"/>
      <c r="O343" s="5"/>
      <c r="P343" s="5"/>
      <c r="Q343" s="5"/>
    </row>
    <row r="344" spans="2:17" ht="14.45" customHeight="1" x14ac:dyDescent="0.25">
      <c r="B344" s="5"/>
      <c r="C344" s="5"/>
      <c r="D344" s="5"/>
      <c r="E344" s="5"/>
      <c r="F344" s="5"/>
      <c r="G344" s="5"/>
      <c r="H344" s="5"/>
      <c r="I344" s="5"/>
      <c r="J344" s="5"/>
      <c r="K344" s="5"/>
      <c r="L344" s="5"/>
      <c r="M344" s="5"/>
      <c r="N344" s="5"/>
      <c r="O344" s="5"/>
      <c r="P344" s="5"/>
      <c r="Q344" s="5"/>
    </row>
    <row r="345" spans="2:17" ht="14.45" customHeight="1" x14ac:dyDescent="0.25">
      <c r="B345" s="5"/>
      <c r="C345" s="5"/>
      <c r="D345" s="5"/>
      <c r="E345" s="5"/>
      <c r="F345" s="5"/>
      <c r="G345" s="5"/>
      <c r="H345" s="5"/>
      <c r="I345" s="5"/>
      <c r="J345" s="5"/>
      <c r="K345" s="5"/>
      <c r="L345" s="5"/>
      <c r="M345" s="5"/>
      <c r="N345" s="5"/>
      <c r="O345" s="5"/>
      <c r="P345" s="5"/>
      <c r="Q345" s="5"/>
    </row>
    <row r="346" spans="2:17" ht="14.45" customHeight="1" x14ac:dyDescent="0.25">
      <c r="B346" s="5"/>
      <c r="C346" s="5"/>
      <c r="D346" s="5"/>
      <c r="E346" s="5"/>
      <c r="F346" s="5"/>
      <c r="G346" s="5"/>
      <c r="H346" s="5"/>
      <c r="I346" s="5"/>
      <c r="J346" s="5"/>
      <c r="K346" s="5"/>
      <c r="L346" s="5"/>
      <c r="M346" s="5"/>
      <c r="N346" s="5"/>
      <c r="O346" s="5"/>
      <c r="P346" s="5"/>
      <c r="Q346" s="5"/>
    </row>
    <row r="347" spans="2:17" ht="14.45" customHeight="1" x14ac:dyDescent="0.25">
      <c r="B347" s="5"/>
      <c r="C347" s="5"/>
      <c r="D347" s="5"/>
      <c r="E347" s="5"/>
      <c r="F347" s="5"/>
      <c r="G347" s="5"/>
      <c r="H347" s="5"/>
      <c r="I347" s="5"/>
      <c r="J347" s="5"/>
      <c r="K347" s="5"/>
      <c r="L347" s="5"/>
      <c r="M347" s="5"/>
      <c r="N347" s="5"/>
      <c r="O347" s="5"/>
      <c r="P347" s="5"/>
      <c r="Q347" s="5"/>
    </row>
    <row r="348" spans="2:17" ht="14.45" customHeight="1" x14ac:dyDescent="0.25">
      <c r="B348" s="5"/>
      <c r="C348" s="5"/>
      <c r="D348" s="5"/>
      <c r="E348" s="5"/>
      <c r="F348" s="5"/>
      <c r="G348" s="5"/>
      <c r="H348" s="5"/>
      <c r="I348" s="5"/>
      <c r="J348" s="5"/>
      <c r="K348" s="5"/>
      <c r="L348" s="5"/>
      <c r="M348" s="5"/>
      <c r="N348" s="5"/>
      <c r="O348" s="5"/>
      <c r="P348" s="5"/>
      <c r="Q348" s="5"/>
    </row>
    <row r="349" spans="2:17" ht="14.45" customHeight="1" x14ac:dyDescent="0.25">
      <c r="B349" s="5"/>
      <c r="C349" s="5"/>
      <c r="D349" s="5"/>
      <c r="E349" s="5"/>
      <c r="F349" s="5"/>
      <c r="G349" s="5"/>
      <c r="H349" s="5"/>
      <c r="I349" s="5"/>
      <c r="J349" s="5"/>
      <c r="K349" s="5"/>
      <c r="L349" s="5"/>
      <c r="M349" s="5"/>
      <c r="N349" s="5"/>
      <c r="O349" s="5"/>
      <c r="P349" s="5"/>
      <c r="Q349" s="5"/>
    </row>
    <row r="350" spans="2:17" ht="14.45" customHeight="1" x14ac:dyDescent="0.25">
      <c r="B350" s="5"/>
      <c r="C350" s="5"/>
      <c r="D350" s="5"/>
      <c r="E350" s="5"/>
      <c r="F350" s="5"/>
      <c r="G350" s="5"/>
      <c r="H350" s="5"/>
      <c r="I350" s="5"/>
      <c r="J350" s="5"/>
      <c r="K350" s="5"/>
      <c r="L350" s="5"/>
      <c r="M350" s="5"/>
      <c r="N350" s="5"/>
      <c r="O350" s="5"/>
      <c r="P350" s="5"/>
      <c r="Q350" s="5"/>
    </row>
    <row r="351" spans="2:17" ht="14.45" customHeight="1" x14ac:dyDescent="0.25">
      <c r="B351" s="5"/>
      <c r="C351" s="5"/>
      <c r="D351" s="5"/>
      <c r="E351" s="5"/>
      <c r="F351" s="5"/>
      <c r="G351" s="5"/>
      <c r="H351" s="5"/>
      <c r="I351" s="5"/>
      <c r="J351" s="5"/>
      <c r="K351" s="5"/>
      <c r="L351" s="5"/>
      <c r="M351" s="5"/>
      <c r="N351" s="5"/>
      <c r="O351" s="5"/>
      <c r="P351" s="5"/>
      <c r="Q351" s="5"/>
    </row>
    <row r="352" spans="2:17" ht="14.45" customHeight="1" x14ac:dyDescent="0.25">
      <c r="B352" s="5"/>
      <c r="C352" s="5"/>
      <c r="D352" s="5"/>
      <c r="E352" s="5"/>
      <c r="F352" s="5"/>
      <c r="G352" s="5"/>
      <c r="H352" s="5"/>
      <c r="I352" s="5"/>
      <c r="J352" s="5"/>
      <c r="K352" s="5"/>
      <c r="L352" s="5"/>
      <c r="M352" s="5"/>
      <c r="N352" s="5"/>
      <c r="O352" s="5"/>
      <c r="P352" s="5"/>
      <c r="Q352" s="5"/>
    </row>
    <row r="353" spans="2:17" ht="14.45" customHeight="1" x14ac:dyDescent="0.25">
      <c r="B353" s="5"/>
      <c r="C353" s="5"/>
      <c r="D353" s="5"/>
      <c r="E353" s="5"/>
      <c r="F353" s="5"/>
      <c r="G353" s="5"/>
      <c r="H353" s="5"/>
      <c r="I353" s="5"/>
      <c r="J353" s="5"/>
      <c r="K353" s="5"/>
      <c r="L353" s="5"/>
      <c r="M353" s="5"/>
      <c r="N353" s="5"/>
      <c r="O353" s="5"/>
      <c r="P353" s="5"/>
      <c r="Q353" s="5"/>
    </row>
    <row r="354" spans="2:17" ht="14.45" customHeight="1" x14ac:dyDescent="0.25">
      <c r="B354" s="5"/>
      <c r="C354" s="5"/>
      <c r="D354" s="5"/>
      <c r="E354" s="5"/>
      <c r="F354" s="5"/>
      <c r="G354" s="5"/>
      <c r="H354" s="5"/>
      <c r="I354" s="5"/>
      <c r="J354" s="5"/>
      <c r="K354" s="5"/>
      <c r="L354" s="5"/>
      <c r="M354" s="5"/>
      <c r="N354" s="5"/>
      <c r="O354" s="5"/>
      <c r="P354" s="5"/>
      <c r="Q354" s="5"/>
    </row>
    <row r="355" spans="2:17" ht="14.45" customHeight="1" x14ac:dyDescent="0.25">
      <c r="B355" s="5"/>
      <c r="C355" s="5"/>
      <c r="D355" s="5"/>
      <c r="E355" s="5"/>
      <c r="F355" s="5"/>
      <c r="G355" s="5"/>
      <c r="H355" s="5"/>
      <c r="I355" s="5"/>
      <c r="J355" s="5"/>
      <c r="K355" s="5"/>
      <c r="L355" s="5"/>
      <c r="M355" s="5"/>
      <c r="N355" s="5"/>
      <c r="O355" s="5"/>
      <c r="P355" s="5"/>
      <c r="Q355" s="5"/>
    </row>
    <row r="356" spans="2:17" ht="14.45" customHeight="1" x14ac:dyDescent="0.25">
      <c r="B356" s="5"/>
      <c r="C356" s="5"/>
      <c r="D356" s="5"/>
      <c r="E356" s="5"/>
      <c r="F356" s="5"/>
      <c r="G356" s="5"/>
      <c r="H356" s="5"/>
      <c r="I356" s="5"/>
      <c r="J356" s="5"/>
      <c r="K356" s="5"/>
      <c r="L356" s="5"/>
      <c r="M356" s="5"/>
      <c r="N356" s="5"/>
      <c r="O356" s="5"/>
      <c r="P356" s="5"/>
      <c r="Q356" s="5"/>
    </row>
    <row r="357" spans="2:17" ht="14.45" customHeight="1" x14ac:dyDescent="0.25">
      <c r="B357" s="5"/>
      <c r="C357" s="5"/>
      <c r="D357" s="5"/>
      <c r="E357" s="5"/>
      <c r="F357" s="5"/>
      <c r="G357" s="5"/>
      <c r="H357" s="5"/>
      <c r="I357" s="5"/>
      <c r="J357" s="5"/>
      <c r="K357" s="5"/>
      <c r="L357" s="5"/>
      <c r="M357" s="5"/>
      <c r="N357" s="5"/>
      <c r="O357" s="5"/>
      <c r="P357" s="5"/>
      <c r="Q357" s="5"/>
    </row>
    <row r="358" spans="2:17" ht="14.45" customHeight="1" x14ac:dyDescent="0.25">
      <c r="B358" s="5"/>
      <c r="C358" s="5"/>
      <c r="D358" s="5"/>
      <c r="E358" s="5"/>
      <c r="F358" s="5"/>
      <c r="G358" s="5"/>
      <c r="H358" s="5"/>
      <c r="I358" s="5"/>
      <c r="J358" s="5"/>
      <c r="K358" s="5"/>
      <c r="L358" s="5"/>
      <c r="M358" s="5"/>
      <c r="N358" s="5"/>
      <c r="O358" s="5"/>
      <c r="P358" s="5"/>
      <c r="Q358" s="5"/>
    </row>
    <row r="359" spans="2:17" ht="14.45" customHeight="1" x14ac:dyDescent="0.25">
      <c r="B359" s="5"/>
      <c r="C359" s="5"/>
      <c r="D359" s="5"/>
      <c r="E359" s="5"/>
      <c r="F359" s="5"/>
      <c r="G359" s="5"/>
      <c r="H359" s="5"/>
      <c r="I359" s="5"/>
      <c r="J359" s="5"/>
      <c r="K359" s="5"/>
      <c r="L359" s="5"/>
      <c r="M359" s="5"/>
      <c r="N359" s="5"/>
      <c r="O359" s="5"/>
      <c r="P359" s="5"/>
      <c r="Q359" s="5"/>
    </row>
    <row r="360" spans="2:17" ht="14.45" customHeight="1" x14ac:dyDescent="0.25">
      <c r="B360" s="5"/>
      <c r="C360" s="5"/>
      <c r="D360" s="5"/>
      <c r="E360" s="5"/>
      <c r="F360" s="5"/>
      <c r="G360" s="5"/>
      <c r="H360" s="5"/>
      <c r="I360" s="5"/>
      <c r="J360" s="5"/>
      <c r="K360" s="5"/>
      <c r="L360" s="5"/>
      <c r="M360" s="5"/>
      <c r="N360" s="5"/>
      <c r="O360" s="5"/>
      <c r="P360" s="5"/>
      <c r="Q360" s="5"/>
    </row>
    <row r="361" spans="2:17" ht="14.45" customHeight="1" x14ac:dyDescent="0.25">
      <c r="B361" s="5"/>
      <c r="C361" s="5"/>
      <c r="D361" s="5"/>
      <c r="E361" s="5"/>
      <c r="F361" s="5"/>
      <c r="G361" s="5"/>
      <c r="H361" s="5"/>
      <c r="I361" s="5"/>
      <c r="J361" s="5"/>
      <c r="K361" s="5"/>
      <c r="L361" s="5"/>
      <c r="M361" s="5"/>
      <c r="N361" s="5"/>
      <c r="O361" s="5"/>
      <c r="P361" s="5"/>
      <c r="Q361" s="5"/>
    </row>
    <row r="362" spans="2:17" ht="14.45" customHeight="1" x14ac:dyDescent="0.25">
      <c r="B362" s="5"/>
      <c r="C362" s="5"/>
      <c r="D362" s="5"/>
      <c r="E362" s="5"/>
      <c r="F362" s="5"/>
      <c r="G362" s="5"/>
      <c r="H362" s="5"/>
      <c r="I362" s="5"/>
      <c r="J362" s="5"/>
      <c r="K362" s="5"/>
      <c r="L362" s="5"/>
      <c r="M362" s="5"/>
      <c r="N362" s="5"/>
      <c r="O362" s="5"/>
      <c r="P362" s="5"/>
      <c r="Q362" s="5"/>
    </row>
    <row r="363" spans="2:17" ht="14.45" customHeight="1" x14ac:dyDescent="0.25">
      <c r="B363" s="5"/>
      <c r="C363" s="5"/>
      <c r="D363" s="5"/>
      <c r="E363" s="5"/>
      <c r="F363" s="5"/>
      <c r="G363" s="5"/>
      <c r="H363" s="5"/>
      <c r="I363" s="5"/>
      <c r="J363" s="5"/>
      <c r="K363" s="5"/>
      <c r="L363" s="5"/>
      <c r="M363" s="5"/>
      <c r="N363" s="5"/>
      <c r="O363" s="5"/>
      <c r="P363" s="5"/>
      <c r="Q363" s="5"/>
    </row>
    <row r="364" spans="2:17" ht="14.45" customHeight="1" x14ac:dyDescent="0.25">
      <c r="B364" s="5"/>
      <c r="C364" s="5"/>
      <c r="D364" s="5"/>
      <c r="E364" s="5"/>
      <c r="F364" s="5"/>
      <c r="G364" s="5"/>
      <c r="H364" s="5"/>
      <c r="I364" s="5"/>
      <c r="J364" s="5"/>
      <c r="K364" s="5"/>
      <c r="L364" s="5"/>
      <c r="M364" s="5"/>
      <c r="N364" s="5"/>
      <c r="O364" s="5"/>
      <c r="P364" s="5"/>
      <c r="Q364" s="5"/>
    </row>
    <row r="365" spans="2:17" ht="14.45" customHeight="1" x14ac:dyDescent="0.25">
      <c r="B365" s="5"/>
      <c r="C365" s="5"/>
      <c r="D365" s="5"/>
      <c r="E365" s="5"/>
      <c r="F365" s="5"/>
      <c r="G365" s="5"/>
      <c r="H365" s="5"/>
      <c r="I365" s="5"/>
      <c r="J365" s="5"/>
      <c r="K365" s="5"/>
      <c r="L365" s="5"/>
      <c r="M365" s="5"/>
      <c r="N365" s="5"/>
      <c r="O365" s="5"/>
      <c r="P365" s="5"/>
      <c r="Q365" s="5"/>
    </row>
    <row r="366" spans="2:17" ht="14.45" customHeight="1" x14ac:dyDescent="0.25">
      <c r="B366" s="5"/>
      <c r="C366" s="5"/>
      <c r="D366" s="5"/>
      <c r="E366" s="5"/>
      <c r="F366" s="5"/>
      <c r="G366" s="5"/>
      <c r="H366" s="5"/>
      <c r="I366" s="5"/>
      <c r="J366" s="5"/>
      <c r="K366" s="5"/>
      <c r="L366" s="5"/>
      <c r="M366" s="5"/>
      <c r="N366" s="5"/>
      <c r="O366" s="5"/>
      <c r="P366" s="5"/>
      <c r="Q366" s="5"/>
    </row>
    <row r="367" spans="2:17" ht="14.45" customHeight="1" x14ac:dyDescent="0.25">
      <c r="B367" s="5"/>
      <c r="C367" s="5"/>
      <c r="D367" s="5"/>
      <c r="E367" s="5"/>
      <c r="F367" s="5"/>
      <c r="G367" s="5"/>
      <c r="H367" s="5"/>
      <c r="I367" s="5"/>
      <c r="J367" s="5"/>
      <c r="K367" s="5"/>
      <c r="L367" s="5"/>
      <c r="M367" s="5"/>
      <c r="N367" s="5"/>
      <c r="O367" s="5"/>
      <c r="P367" s="5"/>
      <c r="Q367" s="5"/>
    </row>
    <row r="368" spans="2:17" ht="14.45" customHeight="1" x14ac:dyDescent="0.25">
      <c r="B368" s="5"/>
      <c r="C368" s="5"/>
      <c r="D368" s="5"/>
      <c r="E368" s="5"/>
      <c r="F368" s="5"/>
      <c r="G368" s="5"/>
      <c r="H368" s="5"/>
      <c r="I368" s="5"/>
      <c r="J368" s="5"/>
      <c r="K368" s="5"/>
      <c r="L368" s="5"/>
      <c r="M368" s="5"/>
      <c r="N368" s="5"/>
      <c r="O368" s="5"/>
      <c r="P368" s="5"/>
      <c r="Q368" s="5"/>
    </row>
    <row r="369" spans="2:17" ht="14.45" customHeight="1" x14ac:dyDescent="0.25">
      <c r="B369" s="5"/>
      <c r="C369" s="5"/>
      <c r="D369" s="5"/>
      <c r="E369" s="5"/>
      <c r="F369" s="5"/>
      <c r="G369" s="5"/>
      <c r="H369" s="5"/>
      <c r="I369" s="5"/>
      <c r="J369" s="5"/>
      <c r="K369" s="5"/>
      <c r="L369" s="5"/>
      <c r="M369" s="5"/>
      <c r="N369" s="5"/>
      <c r="O369" s="5"/>
      <c r="P369" s="5"/>
      <c r="Q369" s="5"/>
    </row>
    <row r="370" spans="2:17" ht="14.45" customHeight="1" x14ac:dyDescent="0.25">
      <c r="B370" s="5"/>
      <c r="C370" s="5"/>
      <c r="D370" s="5"/>
      <c r="E370" s="5"/>
      <c r="F370" s="5"/>
      <c r="G370" s="5"/>
      <c r="H370" s="5"/>
      <c r="I370" s="5"/>
      <c r="J370" s="5"/>
      <c r="K370" s="5"/>
      <c r="L370" s="5"/>
      <c r="M370" s="5"/>
      <c r="N370" s="5"/>
      <c r="O370" s="5"/>
      <c r="P370" s="5"/>
      <c r="Q370" s="5"/>
    </row>
    <row r="371" spans="2:17" ht="14.45" customHeight="1" x14ac:dyDescent="0.25">
      <c r="B371" s="5"/>
      <c r="C371" s="5"/>
      <c r="D371" s="5"/>
      <c r="E371" s="5"/>
      <c r="F371" s="5"/>
      <c r="G371" s="5"/>
      <c r="H371" s="5"/>
      <c r="I371" s="5"/>
      <c r="J371" s="5"/>
      <c r="K371" s="5"/>
      <c r="L371" s="5"/>
      <c r="M371" s="5"/>
      <c r="N371" s="5"/>
      <c r="O371" s="5"/>
      <c r="P371" s="5"/>
      <c r="Q371" s="5"/>
    </row>
    <row r="372" spans="2:17" ht="14.45" customHeight="1" x14ac:dyDescent="0.25">
      <c r="B372" s="5"/>
      <c r="C372" s="5"/>
      <c r="D372" s="5"/>
      <c r="E372" s="5"/>
      <c r="F372" s="5"/>
      <c r="G372" s="5"/>
      <c r="H372" s="5"/>
      <c r="I372" s="5"/>
      <c r="J372" s="5"/>
      <c r="K372" s="5"/>
      <c r="L372" s="5"/>
      <c r="M372" s="5"/>
      <c r="N372" s="5"/>
      <c r="O372" s="5"/>
      <c r="P372" s="5"/>
      <c r="Q372" s="5"/>
    </row>
    <row r="373" spans="2:17" ht="14.45" customHeight="1" x14ac:dyDescent="0.25">
      <c r="B373" s="5"/>
      <c r="C373" s="5"/>
      <c r="D373" s="5"/>
      <c r="E373" s="5"/>
      <c r="F373" s="5"/>
      <c r="G373" s="5"/>
      <c r="H373" s="5"/>
      <c r="I373" s="5"/>
      <c r="J373" s="5"/>
      <c r="K373" s="5"/>
      <c r="L373" s="5"/>
      <c r="M373" s="5"/>
      <c r="N373" s="5"/>
      <c r="O373" s="5"/>
      <c r="P373" s="5"/>
      <c r="Q373" s="5"/>
    </row>
    <row r="374" spans="2:17" ht="14.45" customHeight="1" x14ac:dyDescent="0.25">
      <c r="B374" s="5"/>
      <c r="C374" s="5"/>
      <c r="D374" s="5"/>
      <c r="E374" s="5"/>
      <c r="F374" s="5"/>
      <c r="G374" s="5"/>
      <c r="H374" s="5"/>
      <c r="I374" s="5"/>
      <c r="J374" s="5"/>
      <c r="K374" s="5"/>
      <c r="L374" s="5"/>
      <c r="M374" s="5"/>
      <c r="N374" s="5"/>
      <c r="O374" s="5"/>
      <c r="P374" s="5"/>
      <c r="Q374" s="5"/>
    </row>
    <row r="375" spans="2:17" ht="14.45" customHeight="1" x14ac:dyDescent="0.25">
      <c r="B375" s="5"/>
      <c r="C375" s="5"/>
      <c r="D375" s="5"/>
      <c r="E375" s="5"/>
      <c r="F375" s="5"/>
      <c r="G375" s="5"/>
      <c r="H375" s="5"/>
      <c r="I375" s="5"/>
      <c r="J375" s="5"/>
      <c r="K375" s="5"/>
      <c r="L375" s="5"/>
      <c r="M375" s="5"/>
      <c r="N375" s="5"/>
      <c r="O375" s="5"/>
      <c r="P375" s="5"/>
      <c r="Q375" s="5"/>
    </row>
    <row r="376" spans="2:17" ht="14.45" customHeight="1" x14ac:dyDescent="0.25">
      <c r="B376" s="5"/>
      <c r="C376" s="5"/>
      <c r="D376" s="5"/>
      <c r="E376" s="5"/>
      <c r="F376" s="5"/>
      <c r="G376" s="5"/>
      <c r="H376" s="5"/>
      <c r="I376" s="5"/>
      <c r="J376" s="5"/>
      <c r="K376" s="5"/>
      <c r="L376" s="5"/>
      <c r="M376" s="5"/>
      <c r="N376" s="5"/>
      <c r="O376" s="5"/>
      <c r="P376" s="5"/>
      <c r="Q376" s="5"/>
    </row>
    <row r="377" spans="2:17" ht="14.45" customHeight="1" x14ac:dyDescent="0.25">
      <c r="B377" s="5"/>
      <c r="C377" s="5"/>
      <c r="D377" s="5"/>
      <c r="E377" s="5"/>
      <c r="F377" s="5"/>
      <c r="G377" s="5"/>
      <c r="H377" s="5"/>
      <c r="I377" s="5"/>
      <c r="J377" s="5"/>
      <c r="K377" s="5"/>
      <c r="L377" s="5"/>
      <c r="M377" s="5"/>
      <c r="N377" s="5"/>
      <c r="O377" s="5"/>
      <c r="P377" s="5"/>
      <c r="Q377" s="5"/>
    </row>
    <row r="378" spans="2:17" ht="14.45" customHeight="1" x14ac:dyDescent="0.25">
      <c r="B378" s="5"/>
      <c r="C378" s="5"/>
      <c r="D378" s="5"/>
      <c r="E378" s="5"/>
      <c r="F378" s="5"/>
      <c r="G378" s="5"/>
      <c r="H378" s="5"/>
      <c r="I378" s="5"/>
      <c r="J378" s="5"/>
      <c r="K378" s="5"/>
      <c r="L378" s="5"/>
      <c r="M378" s="5"/>
      <c r="N378" s="5"/>
      <c r="O378" s="5"/>
      <c r="P378" s="5"/>
      <c r="Q378" s="5"/>
    </row>
    <row r="379" spans="2:17" ht="14.45" customHeight="1" x14ac:dyDescent="0.25">
      <c r="B379" s="5"/>
      <c r="C379" s="5"/>
      <c r="D379" s="5"/>
      <c r="E379" s="5"/>
      <c r="F379" s="5"/>
      <c r="G379" s="5"/>
      <c r="H379" s="5"/>
      <c r="I379" s="5"/>
      <c r="J379" s="5"/>
      <c r="K379" s="5"/>
      <c r="L379" s="5"/>
      <c r="M379" s="5"/>
      <c r="N379" s="5"/>
      <c r="O379" s="5"/>
      <c r="P379" s="5"/>
      <c r="Q379" s="5"/>
    </row>
    <row r="380" spans="2:17" ht="14.45" customHeight="1" x14ac:dyDescent="0.25">
      <c r="B380" s="5"/>
      <c r="C380" s="5"/>
      <c r="D380" s="5"/>
      <c r="E380" s="5"/>
      <c r="F380" s="5"/>
      <c r="G380" s="5"/>
      <c r="H380" s="5"/>
      <c r="I380" s="5"/>
      <c r="J380" s="5"/>
      <c r="K380" s="5"/>
      <c r="L380" s="5"/>
      <c r="M380" s="5"/>
      <c r="N380" s="5"/>
      <c r="O380" s="5"/>
      <c r="P380" s="5"/>
      <c r="Q380" s="5"/>
    </row>
    <row r="381" spans="2:17" ht="14.45" customHeight="1" x14ac:dyDescent="0.25"/>
    <row r="382" spans="2:17" ht="14.45" customHeight="1" x14ac:dyDescent="0.25"/>
    <row r="383" spans="2:17" ht="14.45" customHeight="1" x14ac:dyDescent="0.25"/>
    <row r="384" spans="2:17" ht="14.45" customHeight="1" x14ac:dyDescent="0.25"/>
    <row r="385" ht="14.45" customHeight="1" x14ac:dyDescent="0.25"/>
    <row r="386" ht="14.45" customHeight="1" x14ac:dyDescent="0.25"/>
    <row r="387" ht="14.45" customHeight="1" x14ac:dyDescent="0.25"/>
    <row r="388" ht="14.45" customHeight="1" x14ac:dyDescent="0.25"/>
    <row r="389" ht="14.45" customHeight="1" x14ac:dyDescent="0.25"/>
    <row r="390" ht="14.45" customHeight="1" x14ac:dyDescent="0.25"/>
    <row r="391" ht="14.45" customHeight="1" x14ac:dyDescent="0.25"/>
    <row r="392" ht="14.45" customHeight="1" x14ac:dyDescent="0.25"/>
    <row r="393" ht="14.45" customHeight="1" x14ac:dyDescent="0.25"/>
    <row r="394" ht="14.45" customHeight="1" x14ac:dyDescent="0.25"/>
    <row r="395" ht="15" customHeight="1" x14ac:dyDescent="0.25"/>
  </sheetData>
  <sheetProtection password="ABEF" sheet="1" objects="1" scenarios="1" selectLockedCells="1"/>
  <protectedRanges>
    <protectedRange sqref="D118:G118" name="Intervallo3"/>
    <protectedRange sqref="F33 F35:F36" name="Intervallo1"/>
    <protectedRange sqref="B6 B22 F193 H62 C122:C125 F38 F35:F36 F33" name="Intervallo2"/>
  </protectedRanges>
  <mergeCells count="49">
    <mergeCell ref="B34:E34"/>
    <mergeCell ref="B33:D33"/>
    <mergeCell ref="B2:H2"/>
    <mergeCell ref="B4:D4"/>
    <mergeCell ref="B6:H7"/>
    <mergeCell ref="B22:H23"/>
    <mergeCell ref="B24:H28"/>
    <mergeCell ref="B30:H31"/>
    <mergeCell ref="B56:C56"/>
    <mergeCell ref="B35:D35"/>
    <mergeCell ref="B36:E36"/>
    <mergeCell ref="B38:E38"/>
    <mergeCell ref="B45:E45"/>
    <mergeCell ref="B46:E46"/>
    <mergeCell ref="B48:D48"/>
    <mergeCell ref="B50:E50"/>
    <mergeCell ref="B51:E51"/>
    <mergeCell ref="B52:E52"/>
    <mergeCell ref="B53:E53"/>
    <mergeCell ref="B54:E54"/>
    <mergeCell ref="B135:E135"/>
    <mergeCell ref="B58:D58"/>
    <mergeCell ref="B64:H67"/>
    <mergeCell ref="B99:D99"/>
    <mergeCell ref="B100:H102"/>
    <mergeCell ref="B104:C104"/>
    <mergeCell ref="D104:E104"/>
    <mergeCell ref="F104:G104"/>
    <mergeCell ref="B118:C118"/>
    <mergeCell ref="D118:G118"/>
    <mergeCell ref="B127:D127"/>
    <mergeCell ref="B129:D129"/>
    <mergeCell ref="B130:H133"/>
    <mergeCell ref="B213:B214"/>
    <mergeCell ref="B136:E136"/>
    <mergeCell ref="B160:G160"/>
    <mergeCell ref="B161:H165"/>
    <mergeCell ref="F193:G193"/>
    <mergeCell ref="B199:B200"/>
    <mergeCell ref="B201:B202"/>
    <mergeCell ref="B203:B204"/>
    <mergeCell ref="B205:B206"/>
    <mergeCell ref="B209:B210"/>
    <mergeCell ref="B211:B212"/>
    <mergeCell ref="B215:B216"/>
    <mergeCell ref="C232:D232"/>
    <mergeCell ref="F232:G232"/>
    <mergeCell ref="B239:C239"/>
    <mergeCell ref="G239:H239"/>
  </mergeCells>
  <dataValidations count="6">
    <dataValidation type="list" allowBlank="1" showInputMessage="1" showErrorMessage="1" sqref="B6">
      <formula1>regioni</formula1>
    </dataValidation>
    <dataValidation type="list" allowBlank="1" showInputMessage="1" showErrorMessage="1" sqref="B22">
      <formula1>rugosità</formula1>
    </dataValidation>
    <dataValidation type="list" allowBlank="1" showInputMessage="1" showErrorMessage="1" sqref="F35">
      <formula1>TR</formula1>
    </dataValidation>
    <dataValidation allowBlank="1" showErrorMessage="1" sqref="B35 B33 F33"/>
    <dataValidation type="list" allowBlank="1" showInputMessage="1" showErrorMessage="1" sqref="D118">
      <formula1>TOPO1</formula1>
    </dataValidation>
    <dataValidation type="list" allowBlank="1" showInputMessage="1" showErrorMessage="1" sqref="F193:G193">
      <formula1>sta</formula1>
    </dataValidation>
  </dataValidations>
  <pageMargins left="0.78740157480314965" right="0.78740157480314965" top="0.74803149606299213" bottom="0.74803149606299213" header="0.31496062992125984" footer="0.31496062992125984"/>
  <pageSetup paperSize="9" scale="98" fitToHeight="0" orientation="portrait" horizontalDpi="4294967293" verticalDpi="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35"/>
  <sheetViews>
    <sheetView zoomScale="80" zoomScaleNormal="80" workbookViewId="0">
      <selection activeCell="M16" sqref="M16:S22"/>
    </sheetView>
  </sheetViews>
  <sheetFormatPr defaultRowHeight="15" x14ac:dyDescent="0.25"/>
  <cols>
    <col min="2" max="2" width="60.42578125" customWidth="1"/>
    <col min="18" max="19" width="13.140625" customWidth="1"/>
  </cols>
  <sheetData>
    <row r="1" spans="2:19" ht="25.15" customHeight="1" x14ac:dyDescent="0.25">
      <c r="B1" s="124"/>
      <c r="C1" s="124"/>
      <c r="D1" s="124"/>
      <c r="E1" s="124"/>
      <c r="F1" s="124"/>
      <c r="G1" s="124"/>
      <c r="H1" s="124"/>
      <c r="I1" s="124"/>
      <c r="J1" s="124"/>
      <c r="K1" s="124"/>
      <c r="L1" s="124"/>
    </row>
    <row r="2" spans="2:19" ht="25.15" customHeight="1" x14ac:dyDescent="0.25">
      <c r="B2" s="124"/>
      <c r="C2" s="124"/>
      <c r="D2" s="124"/>
      <c r="E2" s="124"/>
      <c r="F2" s="124"/>
      <c r="G2" s="124"/>
      <c r="H2" s="124"/>
      <c r="I2" s="124"/>
      <c r="J2" s="124"/>
      <c r="K2" s="124"/>
      <c r="L2" s="124"/>
    </row>
    <row r="3" spans="2:19" ht="25.15" customHeight="1" x14ac:dyDescent="0.25">
      <c r="B3" s="125" t="s">
        <v>143</v>
      </c>
      <c r="C3" s="125" t="s">
        <v>70</v>
      </c>
      <c r="D3" s="125" t="s">
        <v>144</v>
      </c>
      <c r="E3" s="125" t="s">
        <v>145</v>
      </c>
      <c r="F3" s="125" t="s">
        <v>146</v>
      </c>
      <c r="G3" s="124"/>
      <c r="H3" s="126" t="s">
        <v>147</v>
      </c>
      <c r="I3" s="127" t="s">
        <v>148</v>
      </c>
      <c r="J3" s="124"/>
      <c r="K3" s="124"/>
      <c r="L3" s="124"/>
    </row>
    <row r="4" spans="2:19" ht="25.15" customHeight="1" x14ac:dyDescent="0.25">
      <c r="B4" s="128" t="s">
        <v>149</v>
      </c>
      <c r="C4" s="129">
        <v>1</v>
      </c>
      <c r="D4" s="129">
        <v>25</v>
      </c>
      <c r="E4" s="129">
        <v>1000</v>
      </c>
      <c r="F4" s="130">
        <v>0.01</v>
      </c>
      <c r="G4" s="124"/>
      <c r="H4" s="131">
        <v>10</v>
      </c>
      <c r="I4" s="132">
        <f>0.75*(1-0.2*LN(-LN(1-1/H4)))^0.5</f>
        <v>0.90314247177433216</v>
      </c>
      <c r="J4" s="124"/>
      <c r="K4" s="124"/>
      <c r="L4" s="124"/>
    </row>
    <row r="5" spans="2:19" ht="25.15" customHeight="1" x14ac:dyDescent="0.25">
      <c r="B5" s="128" t="s">
        <v>150</v>
      </c>
      <c r="C5" s="129">
        <v>2</v>
      </c>
      <c r="D5" s="129">
        <v>25</v>
      </c>
      <c r="E5" s="129">
        <v>750</v>
      </c>
      <c r="F5" s="130">
        <v>1.4999999999999999E-2</v>
      </c>
      <c r="G5" s="124"/>
      <c r="H5" s="131">
        <f>H4+5</f>
        <v>15</v>
      </c>
      <c r="I5" s="132">
        <f t="shared" ref="I5:I68" si="0">0.75*(1-0.2*LN(-LN(1-1/H5)))^0.5</f>
        <v>0.92913783169900976</v>
      </c>
      <c r="J5" s="124"/>
      <c r="K5" s="124"/>
      <c r="L5" s="124"/>
    </row>
    <row r="6" spans="2:19" ht="25.15" customHeight="1" x14ac:dyDescent="0.25">
      <c r="B6" s="128" t="s">
        <v>62</v>
      </c>
      <c r="C6" s="129">
        <v>3</v>
      </c>
      <c r="D6" s="129">
        <v>27</v>
      </c>
      <c r="E6" s="129">
        <v>500</v>
      </c>
      <c r="F6" s="130">
        <v>0.02</v>
      </c>
      <c r="G6" s="124"/>
      <c r="H6" s="131">
        <f t="shared" ref="H6:H69" si="1">H5+5</f>
        <v>20</v>
      </c>
      <c r="I6" s="132">
        <f t="shared" si="0"/>
        <v>0.94691444466606578</v>
      </c>
      <c r="J6" s="124"/>
      <c r="K6" s="124"/>
      <c r="L6" s="124"/>
    </row>
    <row r="7" spans="2:19" ht="25.15" customHeight="1" x14ac:dyDescent="0.25">
      <c r="B7" s="128" t="s">
        <v>151</v>
      </c>
      <c r="C7" s="129">
        <v>4</v>
      </c>
      <c r="D7" s="129">
        <v>28</v>
      </c>
      <c r="E7" s="129">
        <v>500</v>
      </c>
      <c r="F7" s="130">
        <v>0.02</v>
      </c>
      <c r="G7" s="124"/>
      <c r="H7" s="131">
        <f t="shared" si="1"/>
        <v>25</v>
      </c>
      <c r="I7" s="132">
        <f t="shared" si="0"/>
        <v>0.96038279056457787</v>
      </c>
      <c r="J7" s="124"/>
      <c r="K7" s="124"/>
      <c r="L7" s="124"/>
    </row>
    <row r="8" spans="2:19" ht="25.15" customHeight="1" x14ac:dyDescent="0.25">
      <c r="B8" s="128" t="s">
        <v>152</v>
      </c>
      <c r="C8" s="129">
        <v>5</v>
      </c>
      <c r="D8" s="129">
        <v>28</v>
      </c>
      <c r="E8" s="129">
        <v>750</v>
      </c>
      <c r="F8" s="130">
        <v>1.4999999999999999E-2</v>
      </c>
      <c r="G8" s="124"/>
      <c r="H8" s="131">
        <f t="shared" si="1"/>
        <v>30</v>
      </c>
      <c r="I8" s="132">
        <f t="shared" si="0"/>
        <v>0.97120189997686168</v>
      </c>
      <c r="J8" s="124"/>
      <c r="K8" s="124"/>
      <c r="L8" s="124"/>
    </row>
    <row r="9" spans="2:19" ht="25.15" customHeight="1" x14ac:dyDescent="0.25">
      <c r="B9" s="128" t="s">
        <v>153</v>
      </c>
      <c r="C9" s="129">
        <v>6</v>
      </c>
      <c r="D9" s="129">
        <v>28</v>
      </c>
      <c r="E9" s="129">
        <v>500</v>
      </c>
      <c r="F9" s="130">
        <v>0.02</v>
      </c>
      <c r="G9" s="124"/>
      <c r="H9" s="131">
        <f t="shared" si="1"/>
        <v>35</v>
      </c>
      <c r="I9" s="132">
        <f t="shared" si="0"/>
        <v>0.98022958879064337</v>
      </c>
      <c r="J9" s="124"/>
      <c r="K9" s="124"/>
      <c r="L9" s="124"/>
    </row>
    <row r="10" spans="2:19" ht="25.15" customHeight="1" x14ac:dyDescent="0.25">
      <c r="B10" s="128" t="s">
        <v>154</v>
      </c>
      <c r="C10" s="129">
        <v>7</v>
      </c>
      <c r="D10" s="129">
        <v>28</v>
      </c>
      <c r="E10" s="129">
        <v>1000</v>
      </c>
      <c r="F10" s="130">
        <v>1.4999999999999999E-2</v>
      </c>
      <c r="G10" s="124"/>
      <c r="H10" s="131">
        <f t="shared" si="1"/>
        <v>40</v>
      </c>
      <c r="I10" s="132">
        <f t="shared" si="0"/>
        <v>0.98796650576820921</v>
      </c>
      <c r="J10" s="124"/>
      <c r="K10" s="124"/>
      <c r="L10" s="124"/>
    </row>
    <row r="11" spans="2:19" ht="25.15" customHeight="1" x14ac:dyDescent="0.25">
      <c r="B11" s="128" t="s">
        <v>155</v>
      </c>
      <c r="C11" s="129">
        <v>8</v>
      </c>
      <c r="D11" s="129">
        <v>30</v>
      </c>
      <c r="E11" s="129">
        <v>1500</v>
      </c>
      <c r="F11" s="130">
        <v>0.01</v>
      </c>
      <c r="G11" s="124"/>
      <c r="H11" s="131">
        <f t="shared" si="1"/>
        <v>45</v>
      </c>
      <c r="I11" s="132">
        <f t="shared" si="0"/>
        <v>0.99473001325592336</v>
      </c>
      <c r="J11" s="124"/>
      <c r="K11" s="124"/>
      <c r="L11" s="124"/>
    </row>
    <row r="12" spans="2:19" ht="25.15" customHeight="1" x14ac:dyDescent="0.25">
      <c r="B12" s="128" t="s">
        <v>156</v>
      </c>
      <c r="C12" s="129">
        <v>9</v>
      </c>
      <c r="D12" s="129">
        <v>31</v>
      </c>
      <c r="E12" s="129">
        <v>500</v>
      </c>
      <c r="F12" s="130">
        <v>0.02</v>
      </c>
      <c r="G12" s="124"/>
      <c r="H12" s="131">
        <f t="shared" si="1"/>
        <v>50</v>
      </c>
      <c r="I12" s="132">
        <f t="shared" si="0"/>
        <v>1.0007337802921321</v>
      </c>
      <c r="J12" s="124"/>
      <c r="K12" s="124"/>
      <c r="L12" s="124"/>
    </row>
    <row r="13" spans="2:19" ht="25.15" customHeight="1" x14ac:dyDescent="0.25">
      <c r="B13" s="133"/>
      <c r="C13" s="133"/>
      <c r="D13" s="133"/>
      <c r="E13" s="133"/>
      <c r="F13" s="133"/>
      <c r="G13" s="124"/>
      <c r="H13" s="131">
        <f t="shared" si="1"/>
        <v>55</v>
      </c>
      <c r="I13" s="132">
        <f t="shared" si="0"/>
        <v>1.0061284324193829</v>
      </c>
      <c r="J13" s="124"/>
      <c r="K13" s="124"/>
      <c r="L13" s="124"/>
    </row>
    <row r="14" spans="2:19" ht="25.15" customHeight="1" x14ac:dyDescent="0.25">
      <c r="B14" s="134" t="s">
        <v>143</v>
      </c>
      <c r="C14" s="407" t="s">
        <v>157</v>
      </c>
      <c r="D14" s="407"/>
      <c r="E14" s="407"/>
      <c r="F14" s="407"/>
      <c r="G14" s="124"/>
      <c r="H14" s="131">
        <f t="shared" si="1"/>
        <v>60</v>
      </c>
      <c r="I14" s="132">
        <f t="shared" si="0"/>
        <v>1.01102407832996</v>
      </c>
      <c r="J14" s="124"/>
      <c r="K14" s="124"/>
      <c r="L14" s="124"/>
    </row>
    <row r="15" spans="2:19" ht="25.15" customHeight="1" x14ac:dyDescent="0.25">
      <c r="B15" s="128" t="s">
        <v>158</v>
      </c>
      <c r="C15" s="407" t="s">
        <v>33</v>
      </c>
      <c r="D15" s="407"/>
      <c r="E15" s="407"/>
      <c r="F15" s="407"/>
      <c r="G15" s="124"/>
      <c r="H15" s="131">
        <f t="shared" si="1"/>
        <v>65</v>
      </c>
      <c r="I15" s="132">
        <f t="shared" si="0"/>
        <v>1.0155036110958284</v>
      </c>
      <c r="J15" s="124"/>
      <c r="K15" s="124"/>
      <c r="L15" s="124"/>
    </row>
    <row r="16" spans="2:19" ht="25.15" customHeight="1" x14ac:dyDescent="0.25">
      <c r="B16" s="134" t="s">
        <v>159</v>
      </c>
      <c r="C16" s="407" t="s">
        <v>3</v>
      </c>
      <c r="D16" s="407"/>
      <c r="E16" s="407"/>
      <c r="F16" s="407"/>
      <c r="G16" s="124"/>
      <c r="H16" s="131">
        <f t="shared" si="1"/>
        <v>70</v>
      </c>
      <c r="I16" s="132">
        <f t="shared" si="0"/>
        <v>1.0196309718360603</v>
      </c>
      <c r="J16" s="124"/>
      <c r="K16" s="124"/>
      <c r="L16" s="124"/>
      <c r="M16" s="370" t="s">
        <v>114</v>
      </c>
      <c r="N16" s="370"/>
      <c r="O16" s="370"/>
      <c r="P16" s="370"/>
      <c r="Q16" s="370"/>
      <c r="R16" s="370"/>
      <c r="S16" s="370"/>
    </row>
    <row r="17" spans="2:19" ht="25.15" customHeight="1" x14ac:dyDescent="0.25">
      <c r="B17" s="128" t="s">
        <v>160</v>
      </c>
      <c r="C17" s="407" t="s">
        <v>35</v>
      </c>
      <c r="D17" s="407"/>
      <c r="E17" s="407"/>
      <c r="F17" s="407"/>
      <c r="G17" s="124"/>
      <c r="H17" s="131">
        <f t="shared" si="1"/>
        <v>75</v>
      </c>
      <c r="I17" s="132">
        <f t="shared" si="0"/>
        <v>1.0234565024757023</v>
      </c>
      <c r="J17" s="124"/>
      <c r="K17" s="124"/>
      <c r="L17" s="124"/>
      <c r="M17" s="5"/>
      <c r="N17" s="5"/>
      <c r="O17" s="5"/>
      <c r="P17" s="5"/>
      <c r="Q17" s="5"/>
      <c r="R17" s="5"/>
      <c r="S17" s="5"/>
    </row>
    <row r="18" spans="2:19" ht="25.15" customHeight="1" thickBot="1" x14ac:dyDescent="0.3">
      <c r="B18" s="128" t="s">
        <v>64</v>
      </c>
      <c r="C18" s="407" t="s">
        <v>37</v>
      </c>
      <c r="D18" s="407"/>
      <c r="E18" s="407"/>
      <c r="F18" s="407"/>
      <c r="G18" s="124"/>
      <c r="H18" s="131">
        <f t="shared" si="1"/>
        <v>80</v>
      </c>
      <c r="I18" s="132">
        <f t="shared" si="0"/>
        <v>1.0270205361062441</v>
      </c>
      <c r="J18" s="124"/>
      <c r="K18" s="124"/>
      <c r="L18" s="124"/>
      <c r="M18" s="84"/>
      <c r="N18" s="84"/>
      <c r="O18" s="5"/>
      <c r="P18" s="5"/>
      <c r="Q18" s="5"/>
      <c r="R18" s="5"/>
      <c r="S18" s="5"/>
    </row>
    <row r="19" spans="2:19" ht="25.15" customHeight="1" thickTop="1" thickBot="1" x14ac:dyDescent="0.3">
      <c r="B19" s="135"/>
      <c r="C19" s="133"/>
      <c r="D19" s="133"/>
      <c r="E19" s="133"/>
      <c r="F19" s="133"/>
      <c r="G19" s="124"/>
      <c r="H19" s="131">
        <f t="shared" si="1"/>
        <v>85</v>
      </c>
      <c r="I19" s="132">
        <f t="shared" si="0"/>
        <v>1.0303558776542665</v>
      </c>
      <c r="J19" s="124"/>
      <c r="K19" s="124"/>
      <c r="L19" s="124"/>
      <c r="M19" s="84"/>
      <c r="N19" s="313">
        <f>M21</f>
        <v>21</v>
      </c>
      <c r="O19" s="85" t="str">
        <f>IF(N19&lt;'CALCOLO DEL VENTO'!F36,"ERROR (&lt; z)!","")</f>
        <v/>
      </c>
      <c r="P19" s="84"/>
      <c r="Q19" s="84"/>
      <c r="R19" s="5"/>
      <c r="S19" s="5"/>
    </row>
    <row r="20" spans="2:19" ht="25.15" customHeight="1" thickTop="1" x14ac:dyDescent="0.25">
      <c r="B20" s="136" t="s">
        <v>161</v>
      </c>
      <c r="C20" s="129" t="s">
        <v>162</v>
      </c>
      <c r="D20" s="129" t="s">
        <v>163</v>
      </c>
      <c r="E20" s="129" t="s">
        <v>164</v>
      </c>
      <c r="F20" s="133"/>
      <c r="G20" s="124"/>
      <c r="H20" s="131">
        <f t="shared" si="1"/>
        <v>90</v>
      </c>
      <c r="I20" s="132">
        <f t="shared" si="0"/>
        <v>1.0334895620918512</v>
      </c>
      <c r="J20" s="124"/>
      <c r="K20" s="124"/>
      <c r="L20" s="124"/>
      <c r="M20" s="86"/>
      <c r="N20" s="87"/>
      <c r="O20" s="88"/>
      <c r="P20" s="89"/>
      <c r="Q20" s="84"/>
      <c r="R20" s="5"/>
      <c r="S20" s="5"/>
    </row>
    <row r="21" spans="2:19" ht="25.15" customHeight="1" thickBot="1" x14ac:dyDescent="0.3">
      <c r="B21" s="136" t="s">
        <v>165</v>
      </c>
      <c r="C21" s="129">
        <v>0.17</v>
      </c>
      <c r="D21" s="129">
        <v>0.01</v>
      </c>
      <c r="E21" s="129">
        <v>2</v>
      </c>
      <c r="F21" s="133"/>
      <c r="G21" s="124"/>
      <c r="H21" s="131">
        <f t="shared" si="1"/>
        <v>95</v>
      </c>
      <c r="I21" s="132">
        <f t="shared" si="0"/>
        <v>1.0364441285307389</v>
      </c>
      <c r="J21" s="124"/>
      <c r="K21" s="124"/>
      <c r="L21" s="124"/>
      <c r="M21" s="90">
        <f>'CALCOLO DEL VENTO'!F36</f>
        <v>21</v>
      </c>
      <c r="N21" s="91"/>
      <c r="O21" s="84"/>
      <c r="P21" s="84"/>
      <c r="Q21" s="89"/>
      <c r="R21" s="5"/>
      <c r="S21" s="5"/>
    </row>
    <row r="22" spans="2:19" ht="25.15" customHeight="1" thickTop="1" thickBot="1" x14ac:dyDescent="0.3">
      <c r="B22" s="136" t="s">
        <v>68</v>
      </c>
      <c r="C22" s="129">
        <v>0.19</v>
      </c>
      <c r="D22" s="129">
        <v>0.05</v>
      </c>
      <c r="E22" s="129">
        <v>4</v>
      </c>
      <c r="F22" s="133"/>
      <c r="G22" s="124"/>
      <c r="H22" s="131">
        <f t="shared" si="1"/>
        <v>100</v>
      </c>
      <c r="I22" s="132">
        <f t="shared" si="0"/>
        <v>1.0392385616461532</v>
      </c>
      <c r="J22" s="124"/>
      <c r="K22" s="124"/>
      <c r="L22" s="124"/>
      <c r="M22" s="5"/>
      <c r="N22" s="92"/>
      <c r="O22" s="312">
        <v>0</v>
      </c>
      <c r="P22" s="84"/>
      <c r="Q22" s="93"/>
      <c r="R22" s="5"/>
      <c r="S22" s="5"/>
    </row>
    <row r="23" spans="2:19" ht="25.15" customHeight="1" thickTop="1" x14ac:dyDescent="0.25">
      <c r="B23" s="136" t="s">
        <v>166</v>
      </c>
      <c r="C23" s="129">
        <v>0.2</v>
      </c>
      <c r="D23" s="129">
        <v>0.1</v>
      </c>
      <c r="E23" s="129">
        <v>5</v>
      </c>
      <c r="F23" s="133"/>
      <c r="G23" s="124"/>
      <c r="H23" s="131">
        <f t="shared" si="1"/>
        <v>105</v>
      </c>
      <c r="I23" s="132">
        <f t="shared" si="0"/>
        <v>1.0418889993793494</v>
      </c>
      <c r="J23" s="124"/>
      <c r="K23" s="124"/>
      <c r="L23" s="124"/>
    </row>
    <row r="24" spans="2:19" ht="25.15" customHeight="1" x14ac:dyDescent="0.25">
      <c r="B24" s="136" t="s">
        <v>167</v>
      </c>
      <c r="C24" s="129">
        <v>0.22</v>
      </c>
      <c r="D24" s="129">
        <v>0.3</v>
      </c>
      <c r="E24" s="129">
        <v>8</v>
      </c>
      <c r="F24" s="133"/>
      <c r="G24" s="124"/>
      <c r="H24" s="131">
        <f t="shared" si="1"/>
        <v>110</v>
      </c>
      <c r="I24" s="132">
        <f t="shared" si="0"/>
        <v>1.0444092731774344</v>
      </c>
      <c r="J24" s="124"/>
      <c r="K24" s="124"/>
      <c r="L24" s="124"/>
    </row>
    <row r="25" spans="2:19" ht="25.15" customHeight="1" x14ac:dyDescent="0.25">
      <c r="B25" s="136" t="s">
        <v>168</v>
      </c>
      <c r="C25" s="129">
        <v>0.23</v>
      </c>
      <c r="D25" s="129">
        <v>0.7</v>
      </c>
      <c r="E25" s="129">
        <v>12</v>
      </c>
      <c r="F25" s="133"/>
      <c r="G25" s="124"/>
      <c r="H25" s="131">
        <f t="shared" si="1"/>
        <v>115</v>
      </c>
      <c r="I25" s="132">
        <f t="shared" si="0"/>
        <v>1.0468113261192826</v>
      </c>
      <c r="J25" s="124"/>
      <c r="K25" s="124"/>
      <c r="L25" s="124"/>
    </row>
    <row r="26" spans="2:19" ht="25.15" customHeight="1" x14ac:dyDescent="0.25">
      <c r="B26" s="124"/>
      <c r="C26" s="137"/>
      <c r="D26" s="137"/>
      <c r="E26" s="137"/>
      <c r="F26" s="137"/>
      <c r="G26" s="124"/>
      <c r="H26" s="131">
        <f t="shared" si="1"/>
        <v>120</v>
      </c>
      <c r="I26" s="132">
        <f t="shared" si="0"/>
        <v>1.049105540578835</v>
      </c>
      <c r="J26" s="124"/>
      <c r="K26" s="124"/>
      <c r="L26" s="124"/>
    </row>
    <row r="27" spans="2:19" ht="25.15" customHeight="1" x14ac:dyDescent="0.25">
      <c r="B27" s="124"/>
      <c r="C27" s="137"/>
      <c r="D27" s="137"/>
      <c r="E27" s="137"/>
      <c r="F27" s="137"/>
      <c r="G27" s="124"/>
      <c r="H27" s="131">
        <f t="shared" si="1"/>
        <v>125</v>
      </c>
      <c r="I27" s="132">
        <f t="shared" si="0"/>
        <v>1.0513009979097823</v>
      </c>
      <c r="J27" s="124"/>
      <c r="K27" s="124"/>
      <c r="L27" s="124"/>
    </row>
    <row r="28" spans="2:19" ht="25.15" customHeight="1" x14ac:dyDescent="0.25">
      <c r="B28" s="124"/>
      <c r="C28" s="137"/>
      <c r="D28" s="137"/>
      <c r="E28" s="137"/>
      <c r="F28" s="137"/>
      <c r="G28" s="124"/>
      <c r="H28" s="131">
        <f t="shared" si="1"/>
        <v>130</v>
      </c>
      <c r="I28" s="132">
        <f t="shared" si="0"/>
        <v>1.0534056863805785</v>
      </c>
      <c r="J28" s="124"/>
      <c r="K28" s="124"/>
      <c r="L28" s="124"/>
    </row>
    <row r="29" spans="2:19" ht="25.15" customHeight="1" x14ac:dyDescent="0.25">
      <c r="B29" s="124"/>
      <c r="C29" s="137"/>
      <c r="D29" s="137"/>
      <c r="E29" s="137"/>
      <c r="F29" s="137"/>
      <c r="G29" s="124"/>
      <c r="H29" s="131">
        <f t="shared" si="1"/>
        <v>135</v>
      </c>
      <c r="I29" s="132">
        <f t="shared" si="0"/>
        <v>1.0554266692452625</v>
      </c>
      <c r="J29" s="124"/>
      <c r="K29" s="124"/>
      <c r="L29" s="124"/>
    </row>
    <row r="30" spans="2:19" ht="25.15" customHeight="1" x14ac:dyDescent="0.25">
      <c r="B30" s="124"/>
      <c r="C30" s="137"/>
      <c r="D30" s="137"/>
      <c r="E30" s="137"/>
      <c r="F30" s="137"/>
      <c r="G30" s="124"/>
      <c r="H30" s="131">
        <f t="shared" si="1"/>
        <v>140</v>
      </c>
      <c r="I30" s="132">
        <f t="shared" si="0"/>
        <v>1.0573702217709586</v>
      </c>
      <c r="J30" s="124"/>
      <c r="K30" s="124"/>
      <c r="L30" s="124"/>
    </row>
    <row r="31" spans="2:19" ht="25.15" customHeight="1" x14ac:dyDescent="0.25">
      <c r="B31" s="124"/>
      <c r="C31" s="137"/>
      <c r="D31" s="137"/>
      <c r="E31" s="137"/>
      <c r="F31" s="137"/>
      <c r="G31" s="124"/>
      <c r="H31" s="131">
        <f t="shared" si="1"/>
        <v>145</v>
      </c>
      <c r="I31" s="132">
        <f t="shared" si="0"/>
        <v>1.0592419438487357</v>
      </c>
      <c r="J31" s="124"/>
      <c r="K31" s="124"/>
      <c r="L31" s="124"/>
    </row>
    <row r="32" spans="2:19" ht="25.15" customHeight="1" x14ac:dyDescent="0.25">
      <c r="B32" s="124"/>
      <c r="C32" s="137"/>
      <c r="D32" s="137"/>
      <c r="E32" s="137"/>
      <c r="F32" s="137"/>
      <c r="G32" s="124"/>
      <c r="H32" s="131">
        <f t="shared" si="1"/>
        <v>150</v>
      </c>
      <c r="I32" s="132">
        <f t="shared" si="0"/>
        <v>1.0610468532223396</v>
      </c>
      <c r="J32" s="124"/>
      <c r="K32" s="124"/>
      <c r="L32" s="124"/>
    </row>
    <row r="33" spans="2:12" ht="25.15" customHeight="1" x14ac:dyDescent="0.25">
      <c r="B33" s="124"/>
      <c r="C33" s="137"/>
      <c r="D33" s="137"/>
      <c r="E33" s="137"/>
      <c r="F33" s="137"/>
      <c r="G33" s="124"/>
      <c r="H33" s="131">
        <f t="shared" si="1"/>
        <v>155</v>
      </c>
      <c r="I33" s="132">
        <f t="shared" si="0"/>
        <v>1.0627894631995203</v>
      </c>
      <c r="J33" s="124"/>
      <c r="K33" s="124"/>
      <c r="L33" s="124"/>
    </row>
    <row r="34" spans="2:12" ht="25.15" customHeight="1" x14ac:dyDescent="0.25">
      <c r="B34" s="124"/>
      <c r="C34" s="137"/>
      <c r="D34" s="137"/>
      <c r="E34" s="137"/>
      <c r="F34" s="137"/>
      <c r="G34" s="124"/>
      <c r="H34" s="131">
        <f t="shared" si="1"/>
        <v>160</v>
      </c>
      <c r="I34" s="132">
        <f t="shared" si="0"/>
        <v>1.0644738478413656</v>
      </c>
      <c r="J34" s="124"/>
      <c r="K34" s="124"/>
      <c r="L34" s="124"/>
    </row>
    <row r="35" spans="2:12" ht="25.15" customHeight="1" x14ac:dyDescent="0.25">
      <c r="B35" s="124"/>
      <c r="C35" s="137"/>
      <c r="D35" s="137"/>
      <c r="E35" s="137"/>
      <c r="F35" s="137"/>
      <c r="G35" s="124"/>
      <c r="H35" s="131">
        <f t="shared" si="1"/>
        <v>165</v>
      </c>
      <c r="I35" s="132">
        <f t="shared" si="0"/>
        <v>1.0661036969721076</v>
      </c>
      <c r="J35" s="124"/>
      <c r="K35" s="124"/>
      <c r="L35" s="124"/>
    </row>
    <row r="36" spans="2:12" ht="25.15" customHeight="1" x14ac:dyDescent="0.25">
      <c r="B36" s="124"/>
      <c r="C36" s="137"/>
      <c r="D36" s="137"/>
      <c r="E36" s="137"/>
      <c r="F36" s="137"/>
      <c r="G36" s="124"/>
      <c r="H36" s="131">
        <f t="shared" si="1"/>
        <v>170</v>
      </c>
      <c r="I36" s="132">
        <f t="shared" si="0"/>
        <v>1.0676823628565562</v>
      </c>
      <c r="J36" s="124"/>
      <c r="K36" s="124"/>
      <c r="L36" s="124"/>
    </row>
    <row r="37" spans="2:12" ht="25.15" customHeight="1" x14ac:dyDescent="0.25">
      <c r="B37" s="124"/>
      <c r="C37" s="124"/>
      <c r="D37" s="124"/>
      <c r="E37" s="124"/>
      <c r="F37" s="124"/>
      <c r="G37" s="124"/>
      <c r="H37" s="131">
        <f t="shared" si="1"/>
        <v>175</v>
      </c>
      <c r="I37" s="132">
        <f t="shared" si="0"/>
        <v>1.0692129000131074</v>
      </c>
      <c r="J37" s="124"/>
      <c r="K37" s="124"/>
      <c r="L37" s="124"/>
    </row>
    <row r="38" spans="2:12" ht="25.15" customHeight="1" x14ac:dyDescent="0.25">
      <c r="B38" s="124"/>
      <c r="C38" s="124"/>
      <c r="D38" s="124"/>
      <c r="E38" s="124"/>
      <c r="F38" s="124"/>
      <c r="G38" s="124"/>
      <c r="H38" s="131">
        <f t="shared" si="1"/>
        <v>180</v>
      </c>
      <c r="I38" s="132">
        <f t="shared" si="0"/>
        <v>1.070698099337472</v>
      </c>
      <c r="J38" s="124"/>
      <c r="K38" s="124"/>
      <c r="L38" s="124"/>
    </row>
    <row r="39" spans="2:12" ht="25.15" customHeight="1" x14ac:dyDescent="0.25">
      <c r="B39" s="124"/>
      <c r="C39" s="124"/>
      <c r="D39" s="124"/>
      <c r="E39" s="124"/>
      <c r="F39" s="124"/>
      <c r="G39" s="124"/>
      <c r="H39" s="131">
        <f t="shared" si="1"/>
        <v>185</v>
      </c>
      <c r="I39" s="132">
        <f t="shared" si="0"/>
        <v>1.0721405174842671</v>
      </c>
      <c r="J39" s="124"/>
      <c r="K39" s="124"/>
      <c r="L39" s="124"/>
    </row>
    <row r="40" spans="2:12" ht="25.15" customHeight="1" x14ac:dyDescent="0.25">
      <c r="B40" s="124"/>
      <c r="C40" s="124"/>
      <c r="D40" s="124"/>
      <c r="E40" s="124"/>
      <c r="F40" s="124"/>
      <c r="G40" s="124"/>
      <c r="H40" s="131">
        <f t="shared" si="1"/>
        <v>190</v>
      </c>
      <c r="I40" s="132">
        <f t="shared" si="0"/>
        <v>1.0735425022748137</v>
      </c>
      <c r="J40" s="124"/>
      <c r="K40" s="124"/>
      <c r="L40" s="124"/>
    </row>
    <row r="41" spans="2:12" ht="25.15" customHeight="1" x14ac:dyDescent="0.25">
      <c r="B41" s="124"/>
      <c r="C41" s="124"/>
      <c r="D41" s="124"/>
      <c r="E41" s="124"/>
      <c r="F41" s="124"/>
      <c r="G41" s="124"/>
      <c r="H41" s="131">
        <f t="shared" si="1"/>
        <v>195</v>
      </c>
      <c r="I41" s="132">
        <f t="shared" si="0"/>
        <v>1.074906214758208</v>
      </c>
      <c r="J41" s="124"/>
      <c r="K41" s="124"/>
      <c r="L41" s="124"/>
    </row>
    <row r="42" spans="2:12" ht="25.15" customHeight="1" x14ac:dyDescent="0.25">
      <c r="B42" s="124"/>
      <c r="C42" s="124"/>
      <c r="D42" s="124"/>
      <c r="E42" s="124"/>
      <c r="F42" s="124"/>
      <c r="G42" s="124"/>
      <c r="H42" s="131">
        <f t="shared" si="1"/>
        <v>200</v>
      </c>
      <c r="I42" s="132">
        <f t="shared" si="0"/>
        <v>1.0762336484403332</v>
      </c>
      <c r="J42" s="124"/>
      <c r="K42" s="124"/>
      <c r="L42" s="124"/>
    </row>
    <row r="43" spans="2:12" ht="25.15" customHeight="1" x14ac:dyDescent="0.25">
      <c r="B43" s="124"/>
      <c r="C43" s="124"/>
      <c r="D43" s="124"/>
      <c r="E43" s="124"/>
      <c r="F43" s="124"/>
      <c r="G43" s="124"/>
      <c r="H43" s="131">
        <f t="shared" si="1"/>
        <v>205</v>
      </c>
      <c r="I43" s="132">
        <f t="shared" si="0"/>
        <v>1.0775266461055821</v>
      </c>
      <c r="J43" s="124"/>
      <c r="K43" s="124"/>
      <c r="L43" s="124"/>
    </row>
    <row r="44" spans="2:12" ht="25.15" customHeight="1" x14ac:dyDescent="0.25">
      <c r="B44" s="124"/>
      <c r="C44" s="124"/>
      <c r="D44" s="124"/>
      <c r="E44" s="124"/>
      <c r="F44" s="124"/>
      <c r="G44" s="124"/>
      <c r="H44" s="131">
        <f t="shared" si="1"/>
        <v>210</v>
      </c>
      <c r="I44" s="132">
        <f t="shared" si="0"/>
        <v>1.0787869145835749</v>
      </c>
      <c r="J44" s="124"/>
      <c r="K44" s="124"/>
      <c r="L44" s="124"/>
    </row>
    <row r="45" spans="2:12" ht="25.15" customHeight="1" x14ac:dyDescent="0.25">
      <c r="B45" s="124"/>
      <c r="C45" s="124"/>
      <c r="D45" s="124"/>
      <c r="E45" s="124"/>
      <c r="F45" s="124"/>
      <c r="G45" s="124"/>
      <c r="H45" s="131">
        <f t="shared" si="1"/>
        <v>215</v>
      </c>
      <c r="I45" s="132">
        <f t="shared" si="0"/>
        <v>1.0800160377545249</v>
      </c>
      <c r="J45" s="124"/>
      <c r="K45" s="124"/>
      <c r="L45" s="124"/>
    </row>
    <row r="46" spans="2:12" ht="25.15" customHeight="1" x14ac:dyDescent="0.25">
      <c r="B46" s="124"/>
      <c r="C46" s="124"/>
      <c r="D46" s="124"/>
      <c r="E46" s="124"/>
      <c r="F46" s="124"/>
      <c r="G46" s="124"/>
      <c r="H46" s="131">
        <f t="shared" si="1"/>
        <v>220</v>
      </c>
      <c r="I46" s="132">
        <f t="shared" si="0"/>
        <v>1.0812154880391427</v>
      </c>
      <c r="J46" s="124"/>
      <c r="K46" s="124"/>
      <c r="L46" s="124"/>
    </row>
    <row r="47" spans="2:12" ht="25.15" customHeight="1" x14ac:dyDescent="0.25">
      <c r="B47" s="124"/>
      <c r="C47" s="124"/>
      <c r="D47" s="124"/>
      <c r="E47" s="124"/>
      <c r="F47" s="124"/>
      <c r="G47" s="124"/>
      <c r="H47" s="131">
        <f t="shared" si="1"/>
        <v>225</v>
      </c>
      <c r="I47" s="132">
        <f t="shared" si="0"/>
        <v>1.082386636579844</v>
      </c>
      <c r="J47" s="124"/>
      <c r="K47" s="124"/>
      <c r="L47" s="124"/>
    </row>
    <row r="48" spans="2:12" ht="25.15" customHeight="1" x14ac:dyDescent="0.25">
      <c r="B48" s="124"/>
      <c r="C48" s="124"/>
      <c r="D48" s="124"/>
      <c r="E48" s="124"/>
      <c r="F48" s="124"/>
      <c r="G48" s="124"/>
      <c r="H48" s="131">
        <f t="shared" si="1"/>
        <v>230</v>
      </c>
      <c r="I48" s="132">
        <f t="shared" si="0"/>
        <v>1.0835307622879164</v>
      </c>
      <c r="J48" s="124"/>
      <c r="K48" s="124"/>
      <c r="L48" s="124"/>
    </row>
    <row r="49" spans="2:12" ht="25.15" customHeight="1" x14ac:dyDescent="0.25">
      <c r="B49" s="124"/>
      <c r="C49" s="124"/>
      <c r="D49" s="124"/>
      <c r="E49" s="124"/>
      <c r="F49" s="124"/>
      <c r="G49" s="124"/>
      <c r="H49" s="131">
        <f t="shared" si="1"/>
        <v>235</v>
      </c>
      <c r="I49" s="132">
        <f t="shared" si="0"/>
        <v>1.0846490599046814</v>
      </c>
      <c r="J49" s="124"/>
      <c r="K49" s="124"/>
      <c r="L49" s="124"/>
    </row>
    <row r="50" spans="2:12" ht="25.15" customHeight="1" x14ac:dyDescent="0.25">
      <c r="B50" s="124"/>
      <c r="C50" s="124"/>
      <c r="D50" s="124"/>
      <c r="E50" s="124"/>
      <c r="F50" s="124"/>
      <c r="G50" s="124"/>
      <c r="H50" s="131">
        <f t="shared" si="1"/>
        <v>240</v>
      </c>
      <c r="I50" s="132">
        <f t="shared" si="0"/>
        <v>1.085742647202695</v>
      </c>
      <c r="J50" s="124"/>
      <c r="K50" s="124"/>
      <c r="L50" s="124"/>
    </row>
    <row r="51" spans="2:12" ht="25.15" customHeight="1" x14ac:dyDescent="0.25">
      <c r="B51" s="124"/>
      <c r="C51" s="124"/>
      <c r="D51" s="124"/>
      <c r="E51" s="124"/>
      <c r="F51" s="124"/>
      <c r="G51" s="124"/>
      <c r="H51" s="131">
        <f t="shared" si="1"/>
        <v>245</v>
      </c>
      <c r="I51" s="132">
        <f t="shared" si="0"/>
        <v>1.086812571434594</v>
      </c>
      <c r="J51" s="124"/>
      <c r="K51" s="124"/>
      <c r="L51" s="124"/>
    </row>
    <row r="52" spans="2:12" ht="25.15" customHeight="1" x14ac:dyDescent="0.25">
      <c r="B52" s="124"/>
      <c r="C52" s="124"/>
      <c r="D52" s="124"/>
      <c r="E52" s="124"/>
      <c r="F52" s="124"/>
      <c r="G52" s="124"/>
      <c r="H52" s="131">
        <f t="shared" si="1"/>
        <v>250</v>
      </c>
      <c r="I52" s="132">
        <f t="shared" si="0"/>
        <v>1.0878598151218681</v>
      </c>
      <c r="J52" s="124"/>
      <c r="K52" s="124"/>
      <c r="L52" s="124"/>
    </row>
    <row r="53" spans="2:12" ht="25.15" customHeight="1" x14ac:dyDescent="0.25">
      <c r="B53" s="124"/>
      <c r="C53" s="124"/>
      <c r="D53" s="124"/>
      <c r="E53" s="124"/>
      <c r="F53" s="124"/>
      <c r="G53" s="124"/>
      <c r="H53" s="131">
        <f t="shared" si="1"/>
        <v>255</v>
      </c>
      <c r="I53" s="132">
        <f t="shared" si="0"/>
        <v>1.0888853012628652</v>
      </c>
      <c r="J53" s="124"/>
      <c r="K53" s="124"/>
      <c r="L53" s="124"/>
    </row>
    <row r="54" spans="2:12" ht="25.15" customHeight="1" x14ac:dyDescent="0.25">
      <c r="B54" s="124"/>
      <c r="C54" s="124"/>
      <c r="D54" s="124"/>
      <c r="E54" s="124"/>
      <c r="F54" s="124"/>
      <c r="G54" s="124"/>
      <c r="H54" s="131">
        <f t="shared" si="1"/>
        <v>260</v>
      </c>
      <c r="I54" s="132">
        <f t="shared" si="0"/>
        <v>1.0898898980284994</v>
      </c>
      <c r="J54" s="124"/>
      <c r="K54" s="124"/>
      <c r="L54" s="124"/>
    </row>
    <row r="55" spans="2:12" ht="25.15" customHeight="1" x14ac:dyDescent="0.25">
      <c r="B55" s="124"/>
      <c r="C55" s="124"/>
      <c r="D55" s="124"/>
      <c r="E55" s="124"/>
      <c r="F55" s="124"/>
      <c r="G55" s="124"/>
      <c r="H55" s="131">
        <f t="shared" si="1"/>
        <v>265</v>
      </c>
      <c r="I55" s="132">
        <f t="shared" si="0"/>
        <v>1.0908744230048619</v>
      </c>
      <c r="J55" s="124"/>
      <c r="K55" s="124"/>
      <c r="L55" s="124"/>
    </row>
    <row r="56" spans="2:12" ht="25.15" customHeight="1" x14ac:dyDescent="0.25">
      <c r="B56" s="124"/>
      <c r="C56" s="124"/>
      <c r="D56" s="124"/>
      <c r="E56" s="124"/>
      <c r="F56" s="124"/>
      <c r="G56" s="124"/>
      <c r="H56" s="131">
        <f t="shared" si="1"/>
        <v>270</v>
      </c>
      <c r="I56" s="132">
        <f t="shared" si="0"/>
        <v>1.0918396470341369</v>
      </c>
      <c r="J56" s="124"/>
      <c r="K56" s="124"/>
      <c r="L56" s="124"/>
    </row>
    <row r="57" spans="2:12" ht="25.15" customHeight="1" x14ac:dyDescent="0.25">
      <c r="B57" s="124"/>
      <c r="C57" s="124"/>
      <c r="D57" s="124"/>
      <c r="E57" s="124"/>
      <c r="F57" s="124"/>
      <c r="G57" s="124"/>
      <c r="H57" s="131">
        <f t="shared" si="1"/>
        <v>275</v>
      </c>
      <c r="I57" s="132">
        <f t="shared" si="0"/>
        <v>1.0927862976985416</v>
      </c>
      <c r="J57" s="124"/>
      <c r="K57" s="124"/>
      <c r="L57" s="124"/>
    </row>
    <row r="58" spans="2:12" ht="25.15" customHeight="1" x14ac:dyDescent="0.25">
      <c r="B58" s="124"/>
      <c r="C58" s="124"/>
      <c r="D58" s="124"/>
      <c r="E58" s="124"/>
      <c r="F58" s="124"/>
      <c r="G58" s="124"/>
      <c r="H58" s="131">
        <f t="shared" si="1"/>
        <v>280</v>
      </c>
      <c r="I58" s="132">
        <f t="shared" si="0"/>
        <v>1.0937150624863372</v>
      </c>
      <c r="J58" s="124"/>
      <c r="K58" s="124"/>
      <c r="L58" s="124"/>
    </row>
    <row r="59" spans="2:12" ht="25.15" customHeight="1" x14ac:dyDescent="0.25">
      <c r="B59" s="124"/>
      <c r="C59" s="124"/>
      <c r="D59" s="124"/>
      <c r="E59" s="124"/>
      <c r="F59" s="124"/>
      <c r="G59" s="124"/>
      <c r="H59" s="131">
        <f t="shared" si="1"/>
        <v>285</v>
      </c>
      <c r="I59" s="132">
        <f t="shared" si="0"/>
        <v>1.0946265916740203</v>
      </c>
      <c r="J59" s="124"/>
      <c r="K59" s="124"/>
      <c r="L59" s="124"/>
    </row>
    <row r="60" spans="2:12" ht="25.15" customHeight="1" x14ac:dyDescent="0.25">
      <c r="B60" s="124"/>
      <c r="C60" s="124"/>
      <c r="D60" s="124"/>
      <c r="E60" s="124"/>
      <c r="F60" s="124"/>
      <c r="G60" s="124"/>
      <c r="H60" s="131">
        <f t="shared" si="1"/>
        <v>290</v>
      </c>
      <c r="I60" s="132">
        <f t="shared" si="0"/>
        <v>1.095521500954681</v>
      </c>
      <c r="J60" s="124"/>
      <c r="K60" s="124"/>
      <c r="L60" s="124"/>
    </row>
    <row r="61" spans="2:12" ht="25.15" customHeight="1" x14ac:dyDescent="0.25">
      <c r="B61" s="124"/>
      <c r="C61" s="124"/>
      <c r="D61" s="124"/>
      <c r="E61" s="124"/>
      <c r="F61" s="124"/>
      <c r="G61" s="124"/>
      <c r="H61" s="131">
        <f t="shared" si="1"/>
        <v>295</v>
      </c>
      <c r="I61" s="132">
        <f t="shared" si="0"/>
        <v>1.0964003738388195</v>
      </c>
      <c r="J61" s="124"/>
      <c r="K61" s="124"/>
      <c r="L61" s="124"/>
    </row>
    <row r="62" spans="2:12" ht="25.15" customHeight="1" x14ac:dyDescent="0.25">
      <c r="B62" s="124"/>
      <c r="C62" s="124"/>
      <c r="D62" s="124"/>
      <c r="E62" s="124"/>
      <c r="F62" s="124"/>
      <c r="G62" s="124"/>
      <c r="H62" s="131">
        <f t="shared" si="1"/>
        <v>300</v>
      </c>
      <c r="I62" s="132">
        <f t="shared" si="0"/>
        <v>1.0972637638508393</v>
      </c>
      <c r="J62" s="124"/>
      <c r="K62" s="124"/>
      <c r="L62" s="124"/>
    </row>
    <row r="63" spans="2:12" ht="25.15" customHeight="1" x14ac:dyDescent="0.25">
      <c r="B63" s="124"/>
      <c r="C63" s="124"/>
      <c r="D63" s="124"/>
      <c r="E63" s="124"/>
      <c r="F63" s="124"/>
      <c r="G63" s="124"/>
      <c r="H63" s="131">
        <f t="shared" si="1"/>
        <v>305</v>
      </c>
      <c r="I63" s="132">
        <f t="shared" si="0"/>
        <v>1.0981121965417078</v>
      </c>
      <c r="J63" s="124"/>
      <c r="K63" s="124"/>
      <c r="L63" s="124"/>
    </row>
    <row r="64" spans="2:12" ht="25.15" customHeight="1" x14ac:dyDescent="0.25">
      <c r="B64" s="124"/>
      <c r="C64" s="124"/>
      <c r="D64" s="124"/>
      <c r="E64" s="124"/>
      <c r="F64" s="124"/>
      <c r="G64" s="124"/>
      <c r="H64" s="131">
        <f t="shared" si="1"/>
        <v>310</v>
      </c>
      <c r="I64" s="132">
        <f t="shared" si="0"/>
        <v>1.0989461713358977</v>
      </c>
      <c r="J64" s="124"/>
      <c r="K64" s="124"/>
      <c r="L64" s="124"/>
    </row>
    <row r="65" spans="2:12" ht="25.15" customHeight="1" x14ac:dyDescent="0.25">
      <c r="B65" s="124"/>
      <c r="C65" s="124"/>
      <c r="D65" s="124"/>
      <c r="E65" s="124"/>
      <c r="F65" s="124"/>
      <c r="G65" s="124"/>
      <c r="H65" s="131">
        <f t="shared" si="1"/>
        <v>315</v>
      </c>
      <c r="I65" s="132">
        <f t="shared" si="0"/>
        <v>1.0997661632287137</v>
      </c>
      <c r="J65" s="124"/>
      <c r="K65" s="124"/>
      <c r="L65" s="124"/>
    </row>
    <row r="66" spans="2:12" ht="25.15" customHeight="1" x14ac:dyDescent="0.25">
      <c r="B66" s="124"/>
      <c r="C66" s="124"/>
      <c r="D66" s="124"/>
      <c r="E66" s="124"/>
      <c r="F66" s="124"/>
      <c r="G66" s="124"/>
      <c r="H66" s="131">
        <f t="shared" si="1"/>
        <v>320</v>
      </c>
      <c r="I66" s="132">
        <f t="shared" si="0"/>
        <v>1.1005726243482847</v>
      </c>
      <c r="J66" s="124"/>
      <c r="K66" s="124"/>
      <c r="L66" s="124"/>
    </row>
    <row r="67" spans="2:12" ht="25.15" customHeight="1" x14ac:dyDescent="0.25">
      <c r="B67" s="124"/>
      <c r="C67" s="124"/>
      <c r="D67" s="124"/>
      <c r="E67" s="124"/>
      <c r="F67" s="124"/>
      <c r="G67" s="124"/>
      <c r="H67" s="131">
        <f t="shared" si="1"/>
        <v>325</v>
      </c>
      <c r="I67" s="132">
        <f t="shared" si="0"/>
        <v>1.1013659853949533</v>
      </c>
      <c r="J67" s="124"/>
      <c r="K67" s="124"/>
      <c r="L67" s="124"/>
    </row>
    <row r="68" spans="2:12" ht="25.15" customHeight="1" x14ac:dyDescent="0.25">
      <c r="B68" s="124"/>
      <c r="C68" s="124"/>
      <c r="D68" s="124"/>
      <c r="E68" s="124"/>
      <c r="F68" s="124"/>
      <c r="G68" s="124"/>
      <c r="H68" s="131">
        <f t="shared" si="1"/>
        <v>330</v>
      </c>
      <c r="I68" s="132">
        <f t="shared" si="0"/>
        <v>1.1021466569694025</v>
      </c>
      <c r="J68" s="124"/>
      <c r="K68" s="124"/>
      <c r="L68" s="124"/>
    </row>
    <row r="69" spans="2:12" ht="25.15" customHeight="1" x14ac:dyDescent="0.25">
      <c r="B69" s="124"/>
      <c r="C69" s="124"/>
      <c r="D69" s="124"/>
      <c r="E69" s="124"/>
      <c r="F69" s="124"/>
      <c r="G69" s="124"/>
      <c r="H69" s="131">
        <f t="shared" si="1"/>
        <v>335</v>
      </c>
      <c r="I69" s="132">
        <f t="shared" ref="I69:I102" si="2">0.75*(1-0.2*LN(-LN(1-1/H69)))^0.5</f>
        <v>1.1029150307996933</v>
      </c>
      <c r="J69" s="124"/>
      <c r="K69" s="124"/>
      <c r="L69" s="124"/>
    </row>
    <row r="70" spans="2:12" ht="25.15" customHeight="1" x14ac:dyDescent="0.25">
      <c r="B70" s="124"/>
      <c r="C70" s="124"/>
      <c r="D70" s="124"/>
      <c r="E70" s="124"/>
      <c r="F70" s="124"/>
      <c r="G70" s="124"/>
      <c r="H70" s="131">
        <f t="shared" ref="H70:H102" si="3">H69+5</f>
        <v>340</v>
      </c>
      <c r="I70" s="132">
        <f t="shared" si="2"/>
        <v>1.1036714808762682</v>
      </c>
      <c r="J70" s="124"/>
      <c r="K70" s="124"/>
      <c r="L70" s="124"/>
    </row>
    <row r="71" spans="2:12" ht="25.15" customHeight="1" x14ac:dyDescent="0.25">
      <c r="B71" s="124"/>
      <c r="C71" s="124"/>
      <c r="D71" s="124"/>
      <c r="E71" s="124"/>
      <c r="F71" s="124"/>
      <c r="G71" s="124"/>
      <c r="H71" s="131">
        <f t="shared" si="3"/>
        <v>345</v>
      </c>
      <c r="I71" s="132">
        <f t="shared" si="2"/>
        <v>1.1044163645030824</v>
      </c>
      <c r="J71" s="124"/>
      <c r="K71" s="124"/>
      <c r="L71" s="124"/>
    </row>
    <row r="72" spans="2:12" ht="25.15" customHeight="1" x14ac:dyDescent="0.25">
      <c r="B72" s="124"/>
      <c r="C72" s="124"/>
      <c r="D72" s="124"/>
      <c r="E72" s="124"/>
      <c r="F72" s="124"/>
      <c r="G72" s="124"/>
      <c r="H72" s="131">
        <f t="shared" si="3"/>
        <v>350</v>
      </c>
      <c r="I72" s="132">
        <f t="shared" si="2"/>
        <v>1.1051500232721798</v>
      </c>
      <c r="J72" s="124"/>
      <c r="K72" s="124"/>
      <c r="L72" s="124"/>
    </row>
    <row r="73" spans="2:12" ht="25.15" customHeight="1" x14ac:dyDescent="0.25">
      <c r="B73" s="124"/>
      <c r="C73" s="124"/>
      <c r="D73" s="124"/>
      <c r="E73" s="124"/>
      <c r="F73" s="124"/>
      <c r="G73" s="124"/>
      <c r="H73" s="131">
        <f t="shared" si="3"/>
        <v>355</v>
      </c>
      <c r="I73" s="132">
        <f t="shared" si="2"/>
        <v>1.105872783968306</v>
      </c>
      <c r="J73" s="124"/>
      <c r="K73" s="124"/>
      <c r="L73" s="124"/>
    </row>
    <row r="74" spans="2:12" ht="25.15" customHeight="1" x14ac:dyDescent="0.25">
      <c r="B74" s="124"/>
      <c r="C74" s="124"/>
      <c r="D74" s="124"/>
      <c r="E74" s="124"/>
      <c r="F74" s="124"/>
      <c r="G74" s="124"/>
      <c r="H74" s="131">
        <f t="shared" si="3"/>
        <v>360</v>
      </c>
      <c r="I74" s="132">
        <f t="shared" si="2"/>
        <v>1.1065849594094628</v>
      </c>
      <c r="J74" s="124"/>
      <c r="K74" s="124"/>
      <c r="L74" s="124"/>
    </row>
    <row r="75" spans="2:12" ht="25.15" customHeight="1" x14ac:dyDescent="0.25">
      <c r="B75" s="124"/>
      <c r="C75" s="124"/>
      <c r="D75" s="124"/>
      <c r="E75" s="124"/>
      <c r="F75" s="124"/>
      <c r="G75" s="124"/>
      <c r="H75" s="131">
        <f t="shared" si="3"/>
        <v>365</v>
      </c>
      <c r="I75" s="132">
        <f t="shared" si="2"/>
        <v>1.1072868492288062</v>
      </c>
      <c r="J75" s="124"/>
      <c r="K75" s="124"/>
      <c r="L75" s="124"/>
    </row>
    <row r="76" spans="2:12" ht="25.15" customHeight="1" x14ac:dyDescent="0.25">
      <c r="B76" s="124"/>
      <c r="C76" s="124"/>
      <c r="D76" s="124"/>
      <c r="E76" s="124"/>
      <c r="F76" s="124"/>
      <c r="G76" s="124"/>
      <c r="H76" s="131">
        <f t="shared" si="3"/>
        <v>370</v>
      </c>
      <c r="I76" s="132">
        <f t="shared" si="2"/>
        <v>1.1079787406026906</v>
      </c>
      <c r="J76" s="124"/>
      <c r="K76" s="124"/>
      <c r="L76" s="124"/>
    </row>
    <row r="77" spans="2:12" ht="25.15" customHeight="1" x14ac:dyDescent="0.25">
      <c r="B77" s="124"/>
      <c r="C77" s="124"/>
      <c r="D77" s="124"/>
      <c r="E77" s="124"/>
      <c r="F77" s="124"/>
      <c r="G77" s="124"/>
      <c r="H77" s="131">
        <f t="shared" si="3"/>
        <v>375</v>
      </c>
      <c r="I77" s="132">
        <f t="shared" si="2"/>
        <v>1.1086609089292538</v>
      </c>
      <c r="J77" s="124"/>
      <c r="K77" s="124"/>
      <c r="L77" s="124"/>
    </row>
    <row r="78" spans="2:12" ht="25.15" customHeight="1" x14ac:dyDescent="0.25">
      <c r="B78" s="124"/>
      <c r="C78" s="124"/>
      <c r="D78" s="124"/>
      <c r="E78" s="124"/>
      <c r="F78" s="124"/>
      <c r="G78" s="124"/>
      <c r="H78" s="131">
        <f t="shared" si="3"/>
        <v>380</v>
      </c>
      <c r="I78" s="132">
        <f t="shared" si="2"/>
        <v>1.1093336184615306</v>
      </c>
      <c r="J78" s="124"/>
      <c r="K78" s="124"/>
      <c r="L78" s="124"/>
    </row>
    <row r="79" spans="2:12" ht="25.15" customHeight="1" x14ac:dyDescent="0.25">
      <c r="B79" s="124"/>
      <c r="C79" s="124"/>
      <c r="D79" s="124"/>
      <c r="E79" s="124"/>
      <c r="F79" s="124"/>
      <c r="G79" s="124"/>
      <c r="H79" s="131">
        <f t="shared" si="3"/>
        <v>385</v>
      </c>
      <c r="I79" s="132">
        <f t="shared" si="2"/>
        <v>1.1099971228986598</v>
      </c>
      <c r="J79" s="124"/>
      <c r="K79" s="124"/>
      <c r="L79" s="124"/>
    </row>
    <row r="80" spans="2:12" ht="25.15" customHeight="1" x14ac:dyDescent="0.25">
      <c r="B80" s="124"/>
      <c r="C80" s="124"/>
      <c r="D80" s="124"/>
      <c r="E80" s="124"/>
      <c r="F80" s="124"/>
      <c r="G80" s="124"/>
      <c r="H80" s="131">
        <f t="shared" si="3"/>
        <v>390</v>
      </c>
      <c r="I80" s="132">
        <f t="shared" si="2"/>
        <v>1.1106516659385122</v>
      </c>
      <c r="J80" s="124"/>
      <c r="K80" s="124"/>
      <c r="L80" s="124"/>
    </row>
    <row r="81" spans="2:12" ht="25.15" customHeight="1" x14ac:dyDescent="0.25">
      <c r="B81" s="124"/>
      <c r="C81" s="124"/>
      <c r="D81" s="124"/>
      <c r="E81" s="124"/>
      <c r="F81" s="124"/>
      <c r="G81" s="124"/>
      <c r="H81" s="131">
        <f t="shared" si="3"/>
        <v>395</v>
      </c>
      <c r="I81" s="132">
        <f t="shared" si="2"/>
        <v>1.1112974817946781</v>
      </c>
      <c r="J81" s="124"/>
      <c r="K81" s="124"/>
      <c r="L81" s="124"/>
    </row>
    <row r="82" spans="2:12" ht="25.15" customHeight="1" x14ac:dyDescent="0.25">
      <c r="B82" s="124"/>
      <c r="C82" s="124"/>
      <c r="D82" s="124"/>
      <c r="E82" s="124"/>
      <c r="F82" s="124"/>
      <c r="G82" s="124"/>
      <c r="H82" s="131">
        <f t="shared" si="3"/>
        <v>400</v>
      </c>
      <c r="I82" s="132">
        <f t="shared" si="2"/>
        <v>1.1119347956805583</v>
      </c>
      <c r="J82" s="124"/>
      <c r="K82" s="124"/>
      <c r="L82" s="124"/>
    </row>
    <row r="83" spans="2:12" ht="25.15" customHeight="1" x14ac:dyDescent="0.25">
      <c r="B83" s="124"/>
      <c r="C83" s="124"/>
      <c r="D83" s="124"/>
      <c r="E83" s="124"/>
      <c r="F83" s="124"/>
      <c r="G83" s="124"/>
      <c r="H83" s="131">
        <f t="shared" si="3"/>
        <v>405</v>
      </c>
      <c r="I83" s="132">
        <f t="shared" si="2"/>
        <v>1.1125638242630134</v>
      </c>
      <c r="J83" s="124"/>
      <c r="K83" s="124"/>
      <c r="L83" s="124"/>
    </row>
    <row r="84" spans="2:12" ht="25.15" customHeight="1" x14ac:dyDescent="0.25">
      <c r="B84" s="124"/>
      <c r="C84" s="124"/>
      <c r="D84" s="124"/>
      <c r="E84" s="124"/>
      <c r="F84" s="124"/>
      <c r="G84" s="124"/>
      <c r="H84" s="131">
        <f t="shared" si="3"/>
        <v>410</v>
      </c>
      <c r="I84" s="132">
        <f t="shared" si="2"/>
        <v>1.1131847760878655</v>
      </c>
      <c r="J84" s="124"/>
      <c r="K84" s="124"/>
      <c r="L84" s="124"/>
    </row>
    <row r="85" spans="2:12" ht="25.15" customHeight="1" x14ac:dyDescent="0.25">
      <c r="B85" s="124"/>
      <c r="C85" s="124"/>
      <c r="D85" s="124"/>
      <c r="E85" s="124"/>
      <c r="F85" s="124"/>
      <c r="G85" s="124"/>
      <c r="H85" s="131">
        <f t="shared" si="3"/>
        <v>415</v>
      </c>
      <c r="I85" s="132">
        <f t="shared" si="2"/>
        <v>1.1137978519792913</v>
      </c>
      <c r="J85" s="124"/>
      <c r="K85" s="124"/>
      <c r="L85" s="124"/>
    </row>
    <row r="86" spans="2:12" ht="25.15" customHeight="1" x14ac:dyDescent="0.25">
      <c r="B86" s="124"/>
      <c r="C86" s="124"/>
      <c r="D86" s="124"/>
      <c r="E86" s="124"/>
      <c r="F86" s="124"/>
      <c r="G86" s="124"/>
      <c r="H86" s="131">
        <f t="shared" si="3"/>
        <v>420</v>
      </c>
      <c r="I86" s="132">
        <f t="shared" si="2"/>
        <v>1.1144032454150117</v>
      </c>
      <c r="J86" s="124"/>
      <c r="K86" s="124"/>
      <c r="L86" s="124"/>
    </row>
    <row r="87" spans="2:12" ht="25.15" customHeight="1" x14ac:dyDescent="0.25">
      <c r="B87" s="124"/>
      <c r="C87" s="124"/>
      <c r="D87" s="124"/>
      <c r="E87" s="124"/>
      <c r="F87" s="124"/>
      <c r="G87" s="124"/>
      <c r="H87" s="131">
        <f t="shared" si="3"/>
        <v>425</v>
      </c>
      <c r="I87" s="132">
        <f t="shared" si="2"/>
        <v>1.1150011428790321</v>
      </c>
      <c r="J87" s="124"/>
      <c r="K87" s="124"/>
      <c r="L87" s="124"/>
    </row>
    <row r="88" spans="2:12" ht="25.15" customHeight="1" x14ac:dyDescent="0.25">
      <c r="B88" s="124"/>
      <c r="C88" s="124"/>
      <c r="D88" s="124"/>
      <c r="E88" s="124"/>
      <c r="F88" s="124"/>
      <c r="G88" s="124"/>
      <c r="H88" s="131">
        <f t="shared" si="3"/>
        <v>430</v>
      </c>
      <c r="I88" s="132">
        <f t="shared" si="2"/>
        <v>1.1155917241934883</v>
      </c>
      <c r="J88" s="124"/>
      <c r="K88" s="124"/>
      <c r="L88" s="124"/>
    </row>
    <row r="89" spans="2:12" ht="25.15" customHeight="1" x14ac:dyDescent="0.25">
      <c r="B89" s="124"/>
      <c r="C89" s="124"/>
      <c r="D89" s="124"/>
      <c r="E89" s="124"/>
      <c r="F89" s="124"/>
      <c r="G89" s="124"/>
      <c r="H89" s="131">
        <f t="shared" si="3"/>
        <v>435</v>
      </c>
      <c r="I89" s="132">
        <f t="shared" si="2"/>
        <v>1.1161751628311067</v>
      </c>
      <c r="J89" s="124"/>
      <c r="K89" s="124"/>
      <c r="L89" s="124"/>
    </row>
    <row r="90" spans="2:12" ht="25.15" customHeight="1" x14ac:dyDescent="0.25">
      <c r="B90" s="124"/>
      <c r="C90" s="124"/>
      <c r="D90" s="124"/>
      <c r="E90" s="124"/>
      <c r="F90" s="124"/>
      <c r="G90" s="124"/>
      <c r="H90" s="131">
        <f t="shared" si="3"/>
        <v>440</v>
      </c>
      <c r="I90" s="132">
        <f t="shared" si="2"/>
        <v>1.1167516262095742</v>
      </c>
      <c r="J90" s="124"/>
      <c r="K90" s="124"/>
      <c r="L90" s="124"/>
    </row>
    <row r="91" spans="2:12" ht="25.15" customHeight="1" x14ac:dyDescent="0.25">
      <c r="B91" s="124"/>
      <c r="C91" s="124"/>
      <c r="D91" s="124"/>
      <c r="E91" s="124"/>
      <c r="F91" s="124"/>
      <c r="G91" s="124"/>
      <c r="H91" s="131">
        <f t="shared" si="3"/>
        <v>445</v>
      </c>
      <c r="I91" s="132">
        <f t="shared" si="2"/>
        <v>1.1173212759691014</v>
      </c>
      <c r="J91" s="124"/>
      <c r="K91" s="124"/>
      <c r="L91" s="124"/>
    </row>
    <row r="92" spans="2:12" ht="25.15" customHeight="1" x14ac:dyDescent="0.25">
      <c r="B92" s="124"/>
      <c r="C92" s="124"/>
      <c r="D92" s="124"/>
      <c r="E92" s="124"/>
      <c r="F92" s="124"/>
      <c r="G92" s="124"/>
      <c r="H92" s="131">
        <f t="shared" si="3"/>
        <v>450</v>
      </c>
      <c r="I92" s="132">
        <f t="shared" si="2"/>
        <v>1.1178842682342789</v>
      </c>
      <c r="J92" s="124"/>
      <c r="K92" s="124"/>
      <c r="L92" s="124"/>
    </row>
    <row r="93" spans="2:12" ht="25.15" customHeight="1" x14ac:dyDescent="0.25">
      <c r="B93" s="124"/>
      <c r="C93" s="124"/>
      <c r="D93" s="124"/>
      <c r="E93" s="124"/>
      <c r="F93" s="124"/>
      <c r="G93" s="124"/>
      <c r="H93" s="131">
        <f t="shared" si="3"/>
        <v>455</v>
      </c>
      <c r="I93" s="132">
        <f t="shared" si="2"/>
        <v>1.1184407538613177</v>
      </c>
      <c r="J93" s="124"/>
      <c r="K93" s="124"/>
      <c r="L93" s="124"/>
    </row>
    <row r="94" spans="2:12" ht="25.15" customHeight="1" x14ac:dyDescent="0.25">
      <c r="B94" s="124"/>
      <c r="C94" s="124"/>
      <c r="D94" s="124"/>
      <c r="E94" s="124"/>
      <c r="F94" s="124"/>
      <c r="G94" s="124"/>
      <c r="H94" s="131">
        <f t="shared" si="3"/>
        <v>460</v>
      </c>
      <c r="I94" s="132">
        <f t="shared" si="2"/>
        <v>1.118990878671597</v>
      </c>
      <c r="J94" s="124"/>
      <c r="K94" s="124"/>
      <c r="L94" s="124"/>
    </row>
    <row r="95" spans="2:12" ht="25.15" customHeight="1" x14ac:dyDescent="0.25">
      <c r="B95" s="124"/>
      <c r="C95" s="124"/>
      <c r="D95" s="124"/>
      <c r="E95" s="124"/>
      <c r="F95" s="124"/>
      <c r="G95" s="124"/>
      <c r="H95" s="131">
        <f t="shared" si="3"/>
        <v>465</v>
      </c>
      <c r="I95" s="132">
        <f t="shared" si="2"/>
        <v>1.1195347836724561</v>
      </c>
      <c r="J95" s="124"/>
      <c r="K95" s="124"/>
      <c r="L95" s="124"/>
    </row>
    <row r="96" spans="2:12" ht="25.15" customHeight="1" x14ac:dyDescent="0.25">
      <c r="B96" s="124"/>
      <c r="C96" s="124"/>
      <c r="D96" s="124"/>
      <c r="E96" s="124"/>
      <c r="F96" s="124"/>
      <c r="G96" s="124"/>
      <c r="H96" s="131">
        <f t="shared" si="3"/>
        <v>470</v>
      </c>
      <c r="I96" s="132">
        <f t="shared" si="2"/>
        <v>1.1200726052660412</v>
      </c>
      <c r="J96" s="124"/>
      <c r="K96" s="124"/>
      <c r="L96" s="124"/>
    </row>
    <row r="97" spans="1:37" ht="25.15" customHeight="1" x14ac:dyDescent="0.25">
      <c r="B97" s="124"/>
      <c r="C97" s="124"/>
      <c r="D97" s="124"/>
      <c r="E97" s="124"/>
      <c r="F97" s="124"/>
      <c r="G97" s="124"/>
      <c r="H97" s="131">
        <f t="shared" si="3"/>
        <v>475</v>
      </c>
      <c r="I97" s="132">
        <f t="shared" si="2"/>
        <v>1.120604475446954</v>
      </c>
      <c r="J97" s="124"/>
      <c r="K97" s="124"/>
      <c r="L97" s="124"/>
    </row>
    <row r="98" spans="1:37" ht="25.15" customHeight="1" x14ac:dyDescent="0.25">
      <c r="B98" s="124"/>
      <c r="C98" s="124"/>
      <c r="D98" s="124"/>
      <c r="E98" s="124"/>
      <c r="F98" s="124"/>
      <c r="G98" s="124"/>
      <c r="H98" s="131">
        <f t="shared" si="3"/>
        <v>480</v>
      </c>
      <c r="I98" s="132">
        <f t="shared" si="2"/>
        <v>1.1211305219894632</v>
      </c>
      <c r="J98" s="124"/>
      <c r="K98" s="124"/>
      <c r="L98" s="124"/>
    </row>
    <row r="99" spans="1:37" ht="25.15" customHeight="1" x14ac:dyDescent="0.25">
      <c r="B99" s="124"/>
      <c r="C99" s="124"/>
      <c r="D99" s="124"/>
      <c r="E99" s="124"/>
      <c r="F99" s="124"/>
      <c r="G99" s="124"/>
      <c r="H99" s="131">
        <f t="shared" si="3"/>
        <v>485</v>
      </c>
      <c r="I99" s="132">
        <f t="shared" si="2"/>
        <v>1.1216508686248758</v>
      </c>
      <c r="J99" s="124"/>
      <c r="K99" s="124"/>
      <c r="L99" s="124"/>
    </row>
    <row r="100" spans="1:37" ht="25.15" customHeight="1" x14ac:dyDescent="0.25">
      <c r="B100" s="124"/>
      <c r="C100" s="124"/>
      <c r="D100" s="124"/>
      <c r="E100" s="124"/>
      <c r="F100" s="124"/>
      <c r="G100" s="124"/>
      <c r="H100" s="131">
        <f t="shared" si="3"/>
        <v>490</v>
      </c>
      <c r="I100" s="132">
        <f t="shared" si="2"/>
        <v>1.1221656352097182</v>
      </c>
      <c r="J100" s="124"/>
      <c r="K100" s="124"/>
      <c r="L100" s="124"/>
    </row>
    <row r="101" spans="1:37" ht="25.15" customHeight="1" x14ac:dyDescent="0.25">
      <c r="B101" s="124"/>
      <c r="C101" s="124"/>
      <c r="D101" s="124"/>
      <c r="E101" s="124"/>
      <c r="F101" s="124"/>
      <c r="G101" s="124"/>
      <c r="H101" s="131">
        <f t="shared" si="3"/>
        <v>495</v>
      </c>
      <c r="I101" s="132">
        <f t="shared" si="2"/>
        <v>1.1226749378852849</v>
      </c>
      <c r="J101" s="124"/>
      <c r="K101" s="124"/>
      <c r="L101" s="124"/>
    </row>
    <row r="102" spans="1:37" ht="25.15" customHeight="1" x14ac:dyDescent="0.25">
      <c r="B102" s="124"/>
      <c r="C102" s="124"/>
      <c r="D102" s="124"/>
      <c r="E102" s="124"/>
      <c r="F102" s="124"/>
      <c r="G102" s="124"/>
      <c r="H102" s="131">
        <f t="shared" si="3"/>
        <v>500</v>
      </c>
      <c r="I102" s="132">
        <f t="shared" si="2"/>
        <v>1.1231788892290664</v>
      </c>
      <c r="J102" s="124"/>
      <c r="K102" s="124"/>
      <c r="L102" s="124"/>
    </row>
    <row r="103" spans="1:37" ht="25.15" customHeight="1" x14ac:dyDescent="0.25">
      <c r="B103" s="124"/>
      <c r="C103" s="124"/>
      <c r="D103" s="124"/>
      <c r="E103" s="124"/>
      <c r="F103" s="124"/>
      <c r="G103" s="124"/>
      <c r="H103" s="138"/>
      <c r="I103" s="138"/>
      <c r="J103" s="124"/>
      <c r="K103" s="124"/>
      <c r="L103" s="124"/>
    </row>
    <row r="104" spans="1:37" ht="25.15" customHeight="1" x14ac:dyDescent="0.25">
      <c r="B104" s="124"/>
      <c r="C104" s="124"/>
      <c r="D104" s="124"/>
      <c r="E104" s="124"/>
      <c r="F104" s="124"/>
      <c r="G104" s="124"/>
      <c r="H104" s="138"/>
      <c r="I104" s="138"/>
      <c r="J104" s="124"/>
      <c r="K104" s="124"/>
      <c r="L104" s="124"/>
      <c r="V104" s="139">
        <f>'DATI '!G25</f>
        <v>3</v>
      </c>
    </row>
    <row r="105" spans="1:37" ht="25.15" customHeight="1" x14ac:dyDescent="0.25">
      <c r="A105" s="139"/>
      <c r="B105" s="139"/>
      <c r="C105" s="139"/>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c r="AA105" s="139"/>
      <c r="AB105" s="139"/>
      <c r="AC105" s="139"/>
      <c r="AD105" s="139"/>
      <c r="AE105" s="139"/>
      <c r="AF105" s="139"/>
      <c r="AG105" s="139"/>
      <c r="AH105" s="139"/>
      <c r="AI105" s="139"/>
      <c r="AJ105" s="139"/>
      <c r="AK105" s="139"/>
    </row>
    <row r="106" spans="1:37" ht="25.15" customHeight="1" x14ac:dyDescent="0.25">
      <c r="A106" s="139"/>
      <c r="B106" s="139"/>
      <c r="C106" s="139"/>
      <c r="D106" s="139"/>
      <c r="E106" s="139"/>
      <c r="F106" s="139"/>
      <c r="G106" s="139"/>
      <c r="H106" s="139"/>
      <c r="I106" s="139"/>
      <c r="J106" s="139"/>
      <c r="K106" s="139"/>
      <c r="L106" s="139"/>
      <c r="M106" s="139"/>
      <c r="N106" s="139"/>
      <c r="O106" s="139"/>
      <c r="P106" s="139"/>
      <c r="Q106" s="139"/>
      <c r="R106" s="139" t="s">
        <v>191</v>
      </c>
      <c r="S106" s="139" t="s">
        <v>192</v>
      </c>
      <c r="T106" s="139"/>
      <c r="U106" s="139"/>
      <c r="V106" s="139"/>
      <c r="W106" s="139"/>
      <c r="X106" s="139"/>
      <c r="Y106" s="139"/>
      <c r="Z106" s="139"/>
      <c r="AA106" s="139"/>
      <c r="AB106" s="139"/>
      <c r="AC106" s="139"/>
      <c r="AD106" s="139"/>
      <c r="AE106" s="139"/>
      <c r="AF106" s="139"/>
      <c r="AG106" s="139"/>
      <c r="AH106" s="139"/>
      <c r="AI106" s="139"/>
      <c r="AJ106" s="139"/>
      <c r="AK106" s="139"/>
    </row>
    <row r="107" spans="1:37" ht="25.15" customHeight="1" x14ac:dyDescent="0.25">
      <c r="A107" s="139"/>
      <c r="B107" s="140" t="s">
        <v>169</v>
      </c>
      <c r="C107" s="139"/>
      <c r="D107" s="139"/>
      <c r="E107" s="139"/>
      <c r="F107" s="139"/>
      <c r="G107" s="139"/>
      <c r="H107" s="139"/>
      <c r="I107" s="139"/>
      <c r="J107" s="139"/>
      <c r="K107" s="139"/>
      <c r="L107" s="139"/>
      <c r="M107" s="139"/>
      <c r="N107" s="139"/>
      <c r="O107" s="139"/>
      <c r="P107" s="141" t="s">
        <v>170</v>
      </c>
      <c r="Q107" s="139" t="s">
        <v>171</v>
      </c>
      <c r="R107" s="142" t="s">
        <v>172</v>
      </c>
      <c r="S107" s="142" t="s">
        <v>172</v>
      </c>
      <c r="T107" s="139"/>
      <c r="U107" s="139"/>
      <c r="V107" s="139"/>
      <c r="W107" s="139"/>
      <c r="X107" s="139"/>
      <c r="Y107" s="139"/>
      <c r="Z107" s="139"/>
      <c r="AA107" s="139"/>
      <c r="AB107" s="139"/>
      <c r="AC107" s="139"/>
      <c r="AD107" s="139"/>
      <c r="AE107" s="139"/>
      <c r="AF107" s="139"/>
      <c r="AG107" s="139"/>
      <c r="AH107" s="139"/>
      <c r="AI107" s="139"/>
      <c r="AJ107" s="139"/>
      <c r="AK107" s="139"/>
    </row>
    <row r="108" spans="1:37" ht="25.15" customHeight="1" x14ac:dyDescent="0.25">
      <c r="A108" s="139" t="s">
        <v>170</v>
      </c>
      <c r="B108" s="143">
        <f>'CALCOLO DEL VENTO'!F36</f>
        <v>21</v>
      </c>
      <c r="C108" s="139" t="s">
        <v>2</v>
      </c>
      <c r="D108" s="408" t="s">
        <v>173</v>
      </c>
      <c r="E108" s="408"/>
      <c r="F108" s="408"/>
      <c r="G108" s="408"/>
      <c r="H108" s="139"/>
      <c r="I108" s="139"/>
      <c r="J108" s="144"/>
      <c r="K108" s="144"/>
      <c r="L108" s="144"/>
      <c r="M108" s="144" t="s">
        <v>174</v>
      </c>
      <c r="N108" s="144"/>
      <c r="O108" s="139">
        <v>0</v>
      </c>
      <c r="P108" s="145">
        <f>'dati nascosti vento'!$B$108/70*O108</f>
        <v>0</v>
      </c>
      <c r="Q108" s="146">
        <f>IF(P108&lt;'dati nascosti vento'!$B$116,'dati nascosti vento'!$B$114^2*'dati nascosti vento'!$B$113*LN('dati nascosti vento'!$B$116/'dati nascosti vento'!$B$115)*(7+'dati nascosti vento'!$B$113*LN('dati nascosti vento'!$B$116/'dati nascosti vento'!$B$115)),'dati nascosti vento'!$B$114^2*'dati nascosti vento'!$B$113*LN(P108/'dati nascosti vento'!$B$115)*(7+'dati nascosti vento'!$B$113*LN(P108/'dati nascosti vento'!$B$115)))</f>
        <v>1.6342119731764906</v>
      </c>
      <c r="R108" s="147">
        <f>'dati nascosti vento'!$B$123*Q108*'dati nascosti vento'!$B$117*'dati nascosti vento'!$B$118/1000</f>
        <v>0.78353941118382264</v>
      </c>
      <c r="S108" s="147">
        <f>'dati nascosti vento'!$B$123*Q108*'dati nascosti vento'!$B$117*'dati nascosti vento'!$B$119/1000</f>
        <v>0.9402472934205871</v>
      </c>
      <c r="T108" s="139"/>
      <c r="U108" s="139">
        <f>IF(P108&lt;=$V$104,R108,"")</f>
        <v>0.78353941118382264</v>
      </c>
      <c r="V108" s="2" t="str">
        <f>IF(P108&gt;$V$104,R108,"")</f>
        <v/>
      </c>
      <c r="W108" s="139"/>
      <c r="X108" s="139"/>
      <c r="Y108" s="139"/>
      <c r="Z108" s="139"/>
      <c r="AA108" s="139"/>
      <c r="AB108" s="139"/>
      <c r="AC108" s="5"/>
      <c r="AD108" s="257" t="s">
        <v>309</v>
      </c>
      <c r="AE108" s="257" t="s">
        <v>310</v>
      </c>
      <c r="AF108" s="5"/>
      <c r="AG108" s="5"/>
      <c r="AJ108" s="139"/>
      <c r="AK108" s="139"/>
    </row>
    <row r="109" spans="1:37" ht="25.15" customHeight="1" x14ac:dyDescent="0.25">
      <c r="A109" s="139" t="s">
        <v>175</v>
      </c>
      <c r="B109" s="143">
        <f>'CALCOLO DEL VENTO'!C43</f>
        <v>27</v>
      </c>
      <c r="C109" s="139" t="s">
        <v>176</v>
      </c>
      <c r="D109" s="408" t="s">
        <v>177</v>
      </c>
      <c r="E109" s="408"/>
      <c r="F109" s="408"/>
      <c r="G109" s="408"/>
      <c r="H109" s="139"/>
      <c r="I109" s="147"/>
      <c r="J109" s="148"/>
      <c r="K109" s="149" t="s">
        <v>178</v>
      </c>
      <c r="L109" s="144"/>
      <c r="M109" s="150">
        <v>0</v>
      </c>
      <c r="N109" s="148"/>
      <c r="O109" s="139">
        <f t="shared" ref="O109:O172" si="4">O108+1</f>
        <v>1</v>
      </c>
      <c r="P109" s="145">
        <f>'dati nascosti vento'!$B$108/70*O109</f>
        <v>0.3</v>
      </c>
      <c r="Q109" s="146">
        <f>IF(P109&lt;'dati nascosti vento'!$B$116,'dati nascosti vento'!$B$114^2*'dati nascosti vento'!$B$113*LN('dati nascosti vento'!$B$116/'dati nascosti vento'!$B$115)*(7+'dati nascosti vento'!$B$113*LN('dati nascosti vento'!$B$116/'dati nascosti vento'!$B$115)),'dati nascosti vento'!$B$114^2*'dati nascosti vento'!$B$113*LN(P109/'dati nascosti vento'!$B$115)*(7+'dati nascosti vento'!$B$113*LN(P109/'dati nascosti vento'!$B$115)))</f>
        <v>1.6342119731764906</v>
      </c>
      <c r="R109" s="147">
        <f>'dati nascosti vento'!$B$123*Q109*'dati nascosti vento'!$B$117*'dati nascosti vento'!$B$118/1000</f>
        <v>0.78353941118382264</v>
      </c>
      <c r="S109" s="147">
        <f>'dati nascosti vento'!$B$123*Q109*'dati nascosti vento'!$B$117*'dati nascosti vento'!$B$119/1000</f>
        <v>0.9402472934205871</v>
      </c>
      <c r="T109" s="139"/>
      <c r="U109" s="139">
        <f t="shared" ref="U109:U172" si="5">IF(P109&lt;=$V$104,R109,"")</f>
        <v>0.78353941118382264</v>
      </c>
      <c r="V109" s="2" t="str">
        <f t="shared" ref="V109:V172" si="6">IF(P109&gt;$V$104,R109,"")</f>
        <v/>
      </c>
      <c r="W109" s="139"/>
      <c r="X109" s="139"/>
      <c r="Y109" s="139"/>
      <c r="Z109" s="139"/>
      <c r="AA109" s="139"/>
      <c r="AB109" s="139"/>
      <c r="AC109" s="5"/>
      <c r="AD109" s="257">
        <v>1</v>
      </c>
      <c r="AE109" s="257" t="str">
        <f>VLOOKUP(AE120,AC124:AI127,IF('CALCOLO DEL VENTO'!F34&lt;=0,2,IF('CALCOLO DEL VENTO'!F34&lt;=10,3,IF('CALCOLO DEL VENTO'!F34&lt;=40,4,IF('CALCOLO DEL VENTO'!F33&lt;500,5,IF('CALCOLO DEL VENTO'!F33&lt;750,6,7))))),FALSE)</f>
        <v>IV</v>
      </c>
      <c r="AF109" s="5"/>
      <c r="AG109" s="5"/>
      <c r="AJ109" s="139"/>
      <c r="AK109" s="139"/>
    </row>
    <row r="110" spans="1:37" ht="25.15" customHeight="1" x14ac:dyDescent="0.25">
      <c r="A110" s="139" t="s">
        <v>179</v>
      </c>
      <c r="B110" s="143">
        <f>'CALCOLO DEL VENTO'!D43</f>
        <v>500</v>
      </c>
      <c r="C110" s="139" t="s">
        <v>2</v>
      </c>
      <c r="D110" s="408" t="s">
        <v>180</v>
      </c>
      <c r="E110" s="408"/>
      <c r="F110" s="408"/>
      <c r="G110" s="408"/>
      <c r="H110" s="139"/>
      <c r="I110" s="147"/>
      <c r="J110" s="148"/>
      <c r="K110" s="149" t="s">
        <v>115</v>
      </c>
      <c r="L110" s="144"/>
      <c r="M110" s="150">
        <f t="shared" ref="M110:M173" si="7">M109+1</f>
        <v>1</v>
      </c>
      <c r="N110" s="148"/>
      <c r="O110" s="139">
        <f t="shared" si="4"/>
        <v>2</v>
      </c>
      <c r="P110" s="145">
        <f>'dati nascosti vento'!$B$108/70*O110</f>
        <v>0.6</v>
      </c>
      <c r="Q110" s="146">
        <f>IF(P110&lt;'dati nascosti vento'!$B$116,'dati nascosti vento'!$B$114^2*'dati nascosti vento'!$B$113*LN('dati nascosti vento'!$B$116/'dati nascosti vento'!$B$115)*(7+'dati nascosti vento'!$B$113*LN('dati nascosti vento'!$B$116/'dati nascosti vento'!$B$115)),'dati nascosti vento'!$B$114^2*'dati nascosti vento'!$B$113*LN(P110/'dati nascosti vento'!$B$115)*(7+'dati nascosti vento'!$B$113*LN(P110/'dati nascosti vento'!$B$115)))</f>
        <v>1.6342119731764906</v>
      </c>
      <c r="R110" s="147">
        <f>'dati nascosti vento'!$B$123*Q110*'dati nascosti vento'!$B$117*'dati nascosti vento'!$B$118/1000</f>
        <v>0.78353941118382264</v>
      </c>
      <c r="S110" s="147">
        <f>'dati nascosti vento'!$B$123*Q110*'dati nascosti vento'!$B$117*'dati nascosti vento'!$B$119/1000</f>
        <v>0.9402472934205871</v>
      </c>
      <c r="T110" s="139"/>
      <c r="U110" s="139">
        <f t="shared" si="5"/>
        <v>0.78353941118382264</v>
      </c>
      <c r="V110" s="2" t="str">
        <f t="shared" si="6"/>
        <v/>
      </c>
      <c r="W110" s="139"/>
      <c r="X110" s="139"/>
      <c r="Y110" s="139"/>
      <c r="Z110" s="139"/>
      <c r="AA110" s="139"/>
      <c r="AB110" s="139"/>
      <c r="AC110" s="5"/>
      <c r="AD110" s="257">
        <v>2</v>
      </c>
      <c r="AE110" s="257" t="str">
        <f>VLOOKUP(AE120,AC131:AI134,IF('CALCOLO DEL VENTO'!F34&lt;=0,2,IF('CALCOLO DEL VENTO'!F34&lt;=10,3,IF('CALCOLO DEL VENTO'!F34&lt;=40,4,IF('CALCOLO DEL VENTO'!F33&lt;500,5,IF('CALCOLO DEL VENTO'!F33&lt;750,6,7))))),FALSE)</f>
        <v>IV</v>
      </c>
      <c r="AF110" s="5"/>
      <c r="AG110" s="5"/>
      <c r="AJ110" s="139"/>
      <c r="AK110" s="139"/>
    </row>
    <row r="111" spans="1:37" ht="25.15" customHeight="1" x14ac:dyDescent="0.25">
      <c r="A111" s="139" t="s">
        <v>181</v>
      </c>
      <c r="B111" s="143">
        <f>'CALCOLO DEL VENTO'!E43</f>
        <v>0.02</v>
      </c>
      <c r="C111" s="139" t="s">
        <v>182</v>
      </c>
      <c r="D111" s="139"/>
      <c r="E111" s="139"/>
      <c r="F111" s="139"/>
      <c r="G111" s="139"/>
      <c r="H111" s="139"/>
      <c r="I111" s="147"/>
      <c r="J111" s="148"/>
      <c r="K111" s="144"/>
      <c r="L111" s="144"/>
      <c r="M111" s="150">
        <f t="shared" si="7"/>
        <v>2</v>
      </c>
      <c r="N111" s="148"/>
      <c r="O111" s="139">
        <f t="shared" si="4"/>
        <v>3</v>
      </c>
      <c r="P111" s="145">
        <f>'dati nascosti vento'!$B$108/70*O111</f>
        <v>0.89999999999999991</v>
      </c>
      <c r="Q111" s="146">
        <f>IF(P111&lt;'dati nascosti vento'!$B$116,'dati nascosti vento'!$B$114^2*'dati nascosti vento'!$B$113*LN('dati nascosti vento'!$B$116/'dati nascosti vento'!$B$115)*(7+'dati nascosti vento'!$B$113*LN('dati nascosti vento'!$B$116/'dati nascosti vento'!$B$115)),'dati nascosti vento'!$B$114^2*'dati nascosti vento'!$B$113*LN(P111/'dati nascosti vento'!$B$115)*(7+'dati nascosti vento'!$B$113*LN(P111/'dati nascosti vento'!$B$115)))</f>
        <v>1.6342119731764906</v>
      </c>
      <c r="R111" s="147">
        <f>'dati nascosti vento'!$B$123*Q111*'dati nascosti vento'!$B$117*'dati nascosti vento'!$B$118/1000</f>
        <v>0.78353941118382264</v>
      </c>
      <c r="S111" s="147">
        <f>'dati nascosti vento'!$B$123*Q111*'dati nascosti vento'!$B$117*'dati nascosti vento'!$B$119/1000</f>
        <v>0.9402472934205871</v>
      </c>
      <c r="T111" s="139"/>
      <c r="U111" s="139">
        <f t="shared" si="5"/>
        <v>0.78353941118382264</v>
      </c>
      <c r="V111" s="2" t="str">
        <f t="shared" si="6"/>
        <v/>
      </c>
      <c r="W111" s="139"/>
      <c r="X111" s="139"/>
      <c r="Y111" s="139"/>
      <c r="Z111" s="139"/>
      <c r="AA111" s="139"/>
      <c r="AB111" s="139"/>
      <c r="AC111" s="5"/>
      <c r="AD111" s="257">
        <v>3</v>
      </c>
      <c r="AE111" s="257" t="str">
        <f>VLOOKUP(AE120,AC131:AI134,IF('CALCOLO DEL VENTO'!F34&lt;=0,2,IF('CALCOLO DEL VENTO'!F34&lt;=10,3,IF('CALCOLO DEL VENTO'!F34&lt;=40,4,IF('CALCOLO DEL VENTO'!F33&lt;500,5,IF('CALCOLO DEL VENTO'!F33&lt;750,6,7))))),FALSE)</f>
        <v>IV</v>
      </c>
      <c r="AF111" s="5"/>
      <c r="AG111" s="5"/>
      <c r="AJ111" s="139"/>
      <c r="AK111" s="139"/>
    </row>
    <row r="112" spans="1:37" ht="25.15" customHeight="1" x14ac:dyDescent="0.25">
      <c r="A112" s="139" t="s">
        <v>183</v>
      </c>
      <c r="B112" s="143">
        <f>'CALCOLO DEL VENTO'!J137</f>
        <v>0</v>
      </c>
      <c r="C112" s="139" t="s">
        <v>2</v>
      </c>
      <c r="D112" s="408" t="s">
        <v>184</v>
      </c>
      <c r="E112" s="408"/>
      <c r="F112" s="408"/>
      <c r="G112" s="408"/>
      <c r="H112" s="139"/>
      <c r="I112" s="147"/>
      <c r="J112" s="148"/>
      <c r="K112" s="144"/>
      <c r="L112" s="144"/>
      <c r="M112" s="150">
        <f t="shared" si="7"/>
        <v>3</v>
      </c>
      <c r="N112" s="148"/>
      <c r="O112" s="139">
        <f t="shared" si="4"/>
        <v>4</v>
      </c>
      <c r="P112" s="145">
        <f>'dati nascosti vento'!$B$108/70*O112</f>
        <v>1.2</v>
      </c>
      <c r="Q112" s="146">
        <f>IF(P112&lt;'dati nascosti vento'!$B$116,'dati nascosti vento'!$B$114^2*'dati nascosti vento'!$B$113*LN('dati nascosti vento'!$B$116/'dati nascosti vento'!$B$115)*(7+'dati nascosti vento'!$B$113*LN('dati nascosti vento'!$B$116/'dati nascosti vento'!$B$115)),'dati nascosti vento'!$B$114^2*'dati nascosti vento'!$B$113*LN(P112/'dati nascosti vento'!$B$115)*(7+'dati nascosti vento'!$B$113*LN(P112/'dati nascosti vento'!$B$115)))</f>
        <v>1.6342119731764906</v>
      </c>
      <c r="R112" s="147">
        <f>'dati nascosti vento'!$B$123*Q112*'dati nascosti vento'!$B$117*'dati nascosti vento'!$B$118/1000</f>
        <v>0.78353941118382264</v>
      </c>
      <c r="S112" s="147">
        <f>'dati nascosti vento'!$B$123*Q112*'dati nascosti vento'!$B$117*'dati nascosti vento'!$B$119/1000</f>
        <v>0.9402472934205871</v>
      </c>
      <c r="T112" s="139"/>
      <c r="U112" s="139">
        <f t="shared" si="5"/>
        <v>0.78353941118382264</v>
      </c>
      <c r="V112" s="2" t="str">
        <f t="shared" si="6"/>
        <v/>
      </c>
      <c r="W112" s="139"/>
      <c r="X112" s="139"/>
      <c r="Y112" s="139"/>
      <c r="Z112" s="139"/>
      <c r="AA112" s="139"/>
      <c r="AB112" s="139"/>
      <c r="AC112" s="5"/>
      <c r="AD112" s="257">
        <v>4</v>
      </c>
      <c r="AE112" s="257" t="str">
        <f>VLOOKUP(AE120,AC131:AI134,IF('CALCOLO DEL VENTO'!F34&lt;=0,2,IF('CALCOLO DEL VENTO'!F34&lt;=10,3,IF('CALCOLO DEL VENTO'!F34&lt;=40,4,IF('CALCOLO DEL VENTO'!F33&lt;500,5,IF('CALCOLO DEL VENTO'!F33&lt;750,6,7))))),FALSE)</f>
        <v>IV</v>
      </c>
      <c r="AF112" s="5"/>
      <c r="AG112" s="5"/>
      <c r="AJ112" s="139"/>
      <c r="AK112" s="139"/>
    </row>
    <row r="113" spans="1:37" ht="25.15" customHeight="1" x14ac:dyDescent="0.25">
      <c r="A113" s="151" t="s">
        <v>185</v>
      </c>
      <c r="B113" s="152">
        <v>1</v>
      </c>
      <c r="C113" s="153"/>
      <c r="D113" s="139"/>
      <c r="E113" s="139"/>
      <c r="F113" s="139"/>
      <c r="G113" s="139"/>
      <c r="H113" s="139"/>
      <c r="I113" s="147"/>
      <c r="J113" s="148"/>
      <c r="K113" s="144"/>
      <c r="L113" s="144"/>
      <c r="M113" s="150">
        <f t="shared" si="7"/>
        <v>4</v>
      </c>
      <c r="N113" s="148"/>
      <c r="O113" s="139">
        <f t="shared" si="4"/>
        <v>5</v>
      </c>
      <c r="P113" s="145">
        <f>'dati nascosti vento'!$B$108/70*O113</f>
        <v>1.5</v>
      </c>
      <c r="Q113" s="146">
        <f>IF(P113&lt;'dati nascosti vento'!$B$116,'dati nascosti vento'!$B$114^2*'dati nascosti vento'!$B$113*LN('dati nascosti vento'!$B$116/'dati nascosti vento'!$B$115)*(7+'dati nascosti vento'!$B$113*LN('dati nascosti vento'!$B$116/'dati nascosti vento'!$B$115)),'dati nascosti vento'!$B$114^2*'dati nascosti vento'!$B$113*LN(P113/'dati nascosti vento'!$B$115)*(7+'dati nascosti vento'!$B$113*LN(P113/'dati nascosti vento'!$B$115)))</f>
        <v>1.6342119731764906</v>
      </c>
      <c r="R113" s="147">
        <f>'dati nascosti vento'!$B$123*Q113*'dati nascosti vento'!$B$117*'dati nascosti vento'!$B$118/1000</f>
        <v>0.78353941118382264</v>
      </c>
      <c r="S113" s="147">
        <f>'dati nascosti vento'!$B$123*Q113*'dati nascosti vento'!$B$117*'dati nascosti vento'!$B$119/1000</f>
        <v>0.9402472934205871</v>
      </c>
      <c r="T113" s="139"/>
      <c r="U113" s="139">
        <f t="shared" si="5"/>
        <v>0.78353941118382264</v>
      </c>
      <c r="V113" s="2" t="str">
        <f t="shared" si="6"/>
        <v/>
      </c>
      <c r="W113" s="139"/>
      <c r="X113" s="139"/>
      <c r="Y113" s="139"/>
      <c r="Z113" s="139"/>
      <c r="AA113" s="139"/>
      <c r="AB113" s="139"/>
      <c r="AC113" s="5"/>
      <c r="AD113" s="257">
        <v>5</v>
      </c>
      <c r="AE113" s="257" t="str">
        <f>VLOOKUP(AE120,AC138:AI141,IF('CALCOLO DEL VENTO'!F34&lt;=0,2,IF('CALCOLO DEL VENTO'!F34&lt;=10,3,IF('CALCOLO DEL VENTO'!F34&lt;=40,4,IF('CALCOLO DEL VENTO'!F33&lt;500,5,IF('CALCOLO DEL VENTO'!F33&lt;750,6,7))))),FALSE)</f>
        <v>IV</v>
      </c>
      <c r="AF113" s="5"/>
      <c r="AG113" s="5"/>
      <c r="AJ113" s="139"/>
      <c r="AK113" s="139"/>
    </row>
    <row r="114" spans="1:37" ht="25.15" customHeight="1" x14ac:dyDescent="0.25">
      <c r="A114" s="151" t="s">
        <v>186</v>
      </c>
      <c r="B114" s="154">
        <f>'CALCOLO DEL VENTO'!B139</f>
        <v>0.22</v>
      </c>
      <c r="C114" s="153"/>
      <c r="D114" s="139"/>
      <c r="E114" s="139"/>
      <c r="F114" s="139"/>
      <c r="G114" s="139"/>
      <c r="H114" s="139"/>
      <c r="I114" s="147"/>
      <c r="J114" s="148"/>
      <c r="K114" s="144"/>
      <c r="L114" s="144"/>
      <c r="M114" s="150">
        <f t="shared" si="7"/>
        <v>5</v>
      </c>
      <c r="N114" s="148"/>
      <c r="O114" s="139">
        <f t="shared" si="4"/>
        <v>6</v>
      </c>
      <c r="P114" s="145">
        <f>'dati nascosti vento'!$B$108/70*O114</f>
        <v>1.7999999999999998</v>
      </c>
      <c r="Q114" s="146">
        <f>IF(P114&lt;'dati nascosti vento'!$B$116,'dati nascosti vento'!$B$114^2*'dati nascosti vento'!$B$113*LN('dati nascosti vento'!$B$116/'dati nascosti vento'!$B$115)*(7+'dati nascosti vento'!$B$113*LN('dati nascosti vento'!$B$116/'dati nascosti vento'!$B$115)),'dati nascosti vento'!$B$114^2*'dati nascosti vento'!$B$113*LN(P114/'dati nascosti vento'!$B$115)*(7+'dati nascosti vento'!$B$113*LN(P114/'dati nascosti vento'!$B$115)))</f>
        <v>1.6342119731764906</v>
      </c>
      <c r="R114" s="147">
        <f>'dati nascosti vento'!$B$123*Q114*'dati nascosti vento'!$B$117*'dati nascosti vento'!$B$118/1000</f>
        <v>0.78353941118382264</v>
      </c>
      <c r="S114" s="147">
        <f>'dati nascosti vento'!$B$123*Q114*'dati nascosti vento'!$B$117*'dati nascosti vento'!$B$119/1000</f>
        <v>0.9402472934205871</v>
      </c>
      <c r="T114" s="139"/>
      <c r="U114" s="139">
        <f t="shared" si="5"/>
        <v>0.78353941118382264</v>
      </c>
      <c r="V114" s="2" t="str">
        <f t="shared" si="6"/>
        <v/>
      </c>
      <c r="W114" s="139"/>
      <c r="X114" s="139"/>
      <c r="Y114" s="139"/>
      <c r="Z114" s="139"/>
      <c r="AA114" s="139"/>
      <c r="AB114" s="139"/>
      <c r="AC114" s="5"/>
      <c r="AD114" s="257">
        <v>6</v>
      </c>
      <c r="AE114" s="257" t="str">
        <f>VLOOKUP(AE120,AC145:AI148,IF('CALCOLO DEL VENTO'!F34&lt;=0,2,IF('CALCOLO DEL VENTO'!F34&lt;=10,3,IF('CALCOLO DEL VENTO'!F34&lt;=40,4,IF('CALCOLO DEL VENTO'!F33&lt;500,5,6)))),FALSE)</f>
        <v>IV</v>
      </c>
      <c r="AF114" s="5"/>
      <c r="AG114" s="5"/>
      <c r="AJ114" s="139"/>
      <c r="AK114" s="139"/>
    </row>
    <row r="115" spans="1:37" ht="25.15" customHeight="1" x14ac:dyDescent="0.25">
      <c r="A115" s="151" t="s">
        <v>187</v>
      </c>
      <c r="B115" s="154">
        <f>'CALCOLO DEL VENTO'!C139</f>
        <v>0.3</v>
      </c>
      <c r="C115" s="139" t="s">
        <v>2</v>
      </c>
      <c r="D115" s="139"/>
      <c r="E115" s="139"/>
      <c r="F115" s="139"/>
      <c r="G115" s="139"/>
      <c r="H115" s="139"/>
      <c r="I115" s="147"/>
      <c r="J115" s="148"/>
      <c r="K115" s="144"/>
      <c r="L115" s="144"/>
      <c r="M115" s="150">
        <f t="shared" si="7"/>
        <v>6</v>
      </c>
      <c r="N115" s="148"/>
      <c r="O115" s="139">
        <f t="shared" si="4"/>
        <v>7</v>
      </c>
      <c r="P115" s="145">
        <f>'dati nascosti vento'!$B$108/70*O115</f>
        <v>2.1</v>
      </c>
      <c r="Q115" s="146">
        <f>IF(P115&lt;'dati nascosti vento'!$B$116,'dati nascosti vento'!$B$114^2*'dati nascosti vento'!$B$113*LN('dati nascosti vento'!$B$116/'dati nascosti vento'!$B$115)*(7+'dati nascosti vento'!$B$113*LN('dati nascosti vento'!$B$116/'dati nascosti vento'!$B$115)),'dati nascosti vento'!$B$114^2*'dati nascosti vento'!$B$113*LN(P115/'dati nascosti vento'!$B$115)*(7+'dati nascosti vento'!$B$113*LN(P115/'dati nascosti vento'!$B$115)))</f>
        <v>1.6342119731764906</v>
      </c>
      <c r="R115" s="147">
        <f>'dati nascosti vento'!$B$123*Q115*'dati nascosti vento'!$B$117*'dati nascosti vento'!$B$118/1000</f>
        <v>0.78353941118382264</v>
      </c>
      <c r="S115" s="147">
        <f>'dati nascosti vento'!$B$123*Q115*'dati nascosti vento'!$B$117*'dati nascosti vento'!$B$119/1000</f>
        <v>0.9402472934205871</v>
      </c>
      <c r="T115" s="139"/>
      <c r="U115" s="139">
        <f t="shared" si="5"/>
        <v>0.78353941118382264</v>
      </c>
      <c r="V115" s="2" t="str">
        <f t="shared" si="6"/>
        <v/>
      </c>
      <c r="W115" s="139"/>
      <c r="X115" s="139"/>
      <c r="Y115" s="139"/>
      <c r="Z115" s="139"/>
      <c r="AA115" s="139"/>
      <c r="AB115" s="139"/>
      <c r="AD115" s="257">
        <v>7</v>
      </c>
      <c r="AE115" s="257" t="str">
        <f>VLOOKUP(AE120,AC152:AI155,IF('CALCOLO DEL VENTO'!F34&lt;=0,IF('CALCOLO DEL VENTO'!F34&gt;=-0.5,3,2),4),FALSE)</f>
        <v>III</v>
      </c>
      <c r="AF115" s="5"/>
      <c r="AG115" s="5"/>
      <c r="AJ115" s="139"/>
      <c r="AK115" s="139"/>
    </row>
    <row r="116" spans="1:37" ht="25.15" customHeight="1" x14ac:dyDescent="0.25">
      <c r="A116" s="151" t="s">
        <v>188</v>
      </c>
      <c r="B116" s="154">
        <f>'CALCOLO DEL VENTO'!D139</f>
        <v>8</v>
      </c>
      <c r="C116" s="139" t="s">
        <v>2</v>
      </c>
      <c r="D116" s="139"/>
      <c r="E116" s="139"/>
      <c r="F116" s="139"/>
      <c r="G116" s="139"/>
      <c r="H116" s="151"/>
      <c r="I116" s="147"/>
      <c r="J116" s="148"/>
      <c r="K116" s="144"/>
      <c r="L116" s="144"/>
      <c r="M116" s="150">
        <f t="shared" si="7"/>
        <v>7</v>
      </c>
      <c r="N116" s="148"/>
      <c r="O116" s="139">
        <f t="shared" si="4"/>
        <v>8</v>
      </c>
      <c r="P116" s="145">
        <f>'dati nascosti vento'!$B$108/70*O116</f>
        <v>2.4</v>
      </c>
      <c r="Q116" s="146">
        <f>IF(P116&lt;'dati nascosti vento'!$B$116,'dati nascosti vento'!$B$114^2*'dati nascosti vento'!$B$113*LN('dati nascosti vento'!$B$116/'dati nascosti vento'!$B$115)*(7+'dati nascosti vento'!$B$113*LN('dati nascosti vento'!$B$116/'dati nascosti vento'!$B$115)),'dati nascosti vento'!$B$114^2*'dati nascosti vento'!$B$113*LN(P116/'dati nascosti vento'!$B$115)*(7+'dati nascosti vento'!$B$113*LN(P116/'dati nascosti vento'!$B$115)))</f>
        <v>1.6342119731764906</v>
      </c>
      <c r="R116" s="147">
        <f>'dati nascosti vento'!$B$123*Q116*'dati nascosti vento'!$B$117*'dati nascosti vento'!$B$118/1000</f>
        <v>0.78353941118382264</v>
      </c>
      <c r="S116" s="147">
        <f>'dati nascosti vento'!$B$123*Q116*'dati nascosti vento'!$B$117*'dati nascosti vento'!$B$119/1000</f>
        <v>0.9402472934205871</v>
      </c>
      <c r="T116" s="139"/>
      <c r="U116" s="139">
        <f t="shared" si="5"/>
        <v>0.78353941118382264</v>
      </c>
      <c r="V116" s="2" t="str">
        <f t="shared" si="6"/>
        <v/>
      </c>
      <c r="W116" s="139"/>
      <c r="X116" s="139"/>
      <c r="Y116" s="139"/>
      <c r="Z116" s="139"/>
      <c r="AA116" s="139"/>
      <c r="AB116" s="139"/>
      <c r="AD116" s="257">
        <v>8</v>
      </c>
      <c r="AE116" s="257" t="str">
        <f>VLOOKUP(AE120,AC159:AI162,IF('CALCOLO DEL VENTO'!F34&lt;=0,IF('CALCOLO DEL VENTO'!F34&gt;=-0.5,3,2),4),FALSE)</f>
        <v>III</v>
      </c>
      <c r="AF116" s="5"/>
      <c r="AG116" s="5"/>
      <c r="AJ116" s="139"/>
      <c r="AK116" s="139"/>
    </row>
    <row r="117" spans="1:37" ht="25.15" customHeight="1" x14ac:dyDescent="0.25">
      <c r="A117" s="151" t="s">
        <v>189</v>
      </c>
      <c r="B117" s="152">
        <f>'CALCOLO DEL VENTO'!H62</f>
        <v>0.96</v>
      </c>
      <c r="C117" s="153"/>
      <c r="D117" s="139"/>
      <c r="E117" s="139"/>
      <c r="F117" s="139"/>
      <c r="G117" s="139"/>
      <c r="H117" s="151"/>
      <c r="I117" s="147"/>
      <c r="J117" s="148"/>
      <c r="K117" s="144"/>
      <c r="L117" s="144"/>
      <c r="M117" s="150">
        <f t="shared" si="7"/>
        <v>8</v>
      </c>
      <c r="N117" s="148"/>
      <c r="O117" s="139">
        <f t="shared" si="4"/>
        <v>9</v>
      </c>
      <c r="P117" s="145">
        <f>'dati nascosti vento'!$B$108/70*O117</f>
        <v>2.6999999999999997</v>
      </c>
      <c r="Q117" s="146">
        <f>IF(P117&lt;'dati nascosti vento'!$B$116,'dati nascosti vento'!$B$114^2*'dati nascosti vento'!$B$113*LN('dati nascosti vento'!$B$116/'dati nascosti vento'!$B$115)*(7+'dati nascosti vento'!$B$113*LN('dati nascosti vento'!$B$116/'dati nascosti vento'!$B$115)),'dati nascosti vento'!$B$114^2*'dati nascosti vento'!$B$113*LN(P117/'dati nascosti vento'!$B$115)*(7+'dati nascosti vento'!$B$113*LN(P117/'dati nascosti vento'!$B$115)))</f>
        <v>1.6342119731764906</v>
      </c>
      <c r="R117" s="147">
        <f>'dati nascosti vento'!$B$123*Q117*'dati nascosti vento'!$B$117*'dati nascosti vento'!$B$118/1000</f>
        <v>0.78353941118382264</v>
      </c>
      <c r="S117" s="147">
        <f>'dati nascosti vento'!$B$123*Q117*'dati nascosti vento'!$B$117*'dati nascosti vento'!$B$119/1000</f>
        <v>0.9402472934205871</v>
      </c>
      <c r="T117" s="139"/>
      <c r="U117" s="139">
        <f t="shared" si="5"/>
        <v>0.78353941118382264</v>
      </c>
      <c r="V117" s="2" t="str">
        <f t="shared" si="6"/>
        <v/>
      </c>
      <c r="W117" s="139"/>
      <c r="X117" s="139"/>
      <c r="Y117" s="139"/>
      <c r="Z117" s="139"/>
      <c r="AA117" s="139"/>
      <c r="AB117" s="139"/>
      <c r="AC117" s="5"/>
      <c r="AD117" s="257">
        <v>9</v>
      </c>
      <c r="AE117" s="257" t="str">
        <f>VLOOKUP(AE120,AC166:AI169,IF('CALCOLO DEL VENTO'!F34&lt;=0,2,3),FALSE)</f>
        <v>I</v>
      </c>
      <c r="AF117" s="5"/>
      <c r="AG117" s="5"/>
      <c r="AJ117" s="139"/>
      <c r="AK117" s="139"/>
    </row>
    <row r="118" spans="1:37" ht="25.15" customHeight="1" x14ac:dyDescent="0.25">
      <c r="A118" s="151" t="s">
        <v>190</v>
      </c>
      <c r="B118" s="154">
        <f>'CALCOLO DEL VENTO'!G226</f>
        <v>1</v>
      </c>
      <c r="C118" s="153" t="s">
        <v>191</v>
      </c>
      <c r="D118" s="139"/>
      <c r="E118" s="139"/>
      <c r="F118" s="139"/>
      <c r="G118" s="139"/>
      <c r="H118" s="151"/>
      <c r="I118" s="147"/>
      <c r="J118" s="148"/>
      <c r="K118" s="144"/>
      <c r="L118" s="144"/>
      <c r="M118" s="150">
        <f t="shared" si="7"/>
        <v>9</v>
      </c>
      <c r="N118" s="148"/>
      <c r="O118" s="139">
        <f t="shared" si="4"/>
        <v>10</v>
      </c>
      <c r="P118" s="145">
        <f>'dati nascosti vento'!$B$108/70*O118</f>
        <v>3</v>
      </c>
      <c r="Q118" s="146">
        <f>IF(P118&lt;'dati nascosti vento'!$B$116,'dati nascosti vento'!$B$114^2*'dati nascosti vento'!$B$113*LN('dati nascosti vento'!$B$116/'dati nascosti vento'!$B$115)*(7+'dati nascosti vento'!$B$113*LN('dati nascosti vento'!$B$116/'dati nascosti vento'!$B$115)),'dati nascosti vento'!$B$114^2*'dati nascosti vento'!$B$113*LN(P118/'dati nascosti vento'!$B$115)*(7+'dati nascosti vento'!$B$113*LN(P118/'dati nascosti vento'!$B$115)))</f>
        <v>1.6342119731764906</v>
      </c>
      <c r="R118" s="147">
        <f>'dati nascosti vento'!$B$123*Q118*'dati nascosti vento'!$B$117*'dati nascosti vento'!$B$118/1000</f>
        <v>0.78353941118382264</v>
      </c>
      <c r="S118" s="147">
        <f>'dati nascosti vento'!$B$123*Q118*'dati nascosti vento'!$B$117*'dati nascosti vento'!$B$119/1000</f>
        <v>0.9402472934205871</v>
      </c>
      <c r="T118" s="139"/>
      <c r="U118" s="139">
        <f t="shared" si="5"/>
        <v>0.78353941118382264</v>
      </c>
      <c r="V118" s="2" t="str">
        <f t="shared" si="6"/>
        <v/>
      </c>
      <c r="W118" s="139"/>
      <c r="X118" s="139"/>
      <c r="Y118" s="139"/>
      <c r="Z118" s="139"/>
      <c r="AA118" s="139"/>
      <c r="AB118" s="139"/>
      <c r="AC118" s="5"/>
      <c r="AD118" s="5"/>
      <c r="AE118" s="5"/>
      <c r="AF118" s="5"/>
      <c r="AG118" s="5"/>
      <c r="AJ118" s="139"/>
      <c r="AK118" s="139"/>
    </row>
    <row r="119" spans="1:37" ht="25.15" customHeight="1" x14ac:dyDescent="0.25">
      <c r="A119" s="151" t="s">
        <v>190</v>
      </c>
      <c r="B119" s="143">
        <f>'CALCOLO DEL VENTO'!G227</f>
        <v>1.2</v>
      </c>
      <c r="C119" s="139" t="s">
        <v>192</v>
      </c>
      <c r="D119" s="139"/>
      <c r="E119" s="139"/>
      <c r="F119" s="139"/>
      <c r="G119" s="139"/>
      <c r="H119" s="151"/>
      <c r="I119" s="147"/>
      <c r="J119" s="148"/>
      <c r="K119" s="144"/>
      <c r="L119" s="144"/>
      <c r="M119" s="150">
        <f t="shared" si="7"/>
        <v>10</v>
      </c>
      <c r="N119" s="148"/>
      <c r="O119" s="139">
        <f t="shared" si="4"/>
        <v>11</v>
      </c>
      <c r="P119" s="145">
        <f>'dati nascosti vento'!$B$108/70*O119</f>
        <v>3.3</v>
      </c>
      <c r="Q119" s="146">
        <f>IF(P119&lt;'dati nascosti vento'!$B$116,'dati nascosti vento'!$B$114^2*'dati nascosti vento'!$B$113*LN('dati nascosti vento'!$B$116/'dati nascosti vento'!$B$115)*(7+'dati nascosti vento'!$B$113*LN('dati nascosti vento'!$B$116/'dati nascosti vento'!$B$115)),'dati nascosti vento'!$B$114^2*'dati nascosti vento'!$B$113*LN(P119/'dati nascosti vento'!$B$115)*(7+'dati nascosti vento'!$B$113*LN(P119/'dati nascosti vento'!$B$115)))</f>
        <v>1.6342119731764906</v>
      </c>
      <c r="R119" s="147">
        <f>'dati nascosti vento'!$B$123*Q119*'dati nascosti vento'!$B$117*'dati nascosti vento'!$B$118/1000</f>
        <v>0.78353941118382264</v>
      </c>
      <c r="S119" s="147">
        <f>'dati nascosti vento'!$B$123*Q119*'dati nascosti vento'!$B$117*'dati nascosti vento'!$B$119/1000</f>
        <v>0.9402472934205871</v>
      </c>
      <c r="T119" s="139"/>
      <c r="U119" s="139" t="str">
        <f t="shared" si="5"/>
        <v/>
      </c>
      <c r="V119" s="2">
        <f t="shared" si="6"/>
        <v>0.78353941118382264</v>
      </c>
      <c r="W119" s="139"/>
      <c r="X119" s="139"/>
      <c r="Y119" s="139"/>
      <c r="Z119" s="139"/>
      <c r="AA119" s="139"/>
      <c r="AB119" s="139"/>
      <c r="AD119" s="5"/>
      <c r="AE119" s="5"/>
      <c r="AF119" s="5"/>
      <c r="AG119" s="5"/>
      <c r="AJ119" s="139"/>
      <c r="AK119" s="139"/>
    </row>
    <row r="120" spans="1:37" ht="25.15" customHeight="1" x14ac:dyDescent="0.25">
      <c r="A120" s="139"/>
      <c r="B120" s="140" t="s">
        <v>193</v>
      </c>
      <c r="C120" s="139"/>
      <c r="D120" s="139"/>
      <c r="E120" s="139"/>
      <c r="F120" s="139"/>
      <c r="G120" s="139"/>
      <c r="H120" s="155"/>
      <c r="I120" s="147"/>
      <c r="J120" s="148"/>
      <c r="K120" s="144"/>
      <c r="L120" s="144"/>
      <c r="M120" s="150">
        <f t="shared" si="7"/>
        <v>11</v>
      </c>
      <c r="N120" s="148"/>
      <c r="O120" s="139">
        <f t="shared" si="4"/>
        <v>12</v>
      </c>
      <c r="P120" s="145">
        <f>'dati nascosti vento'!$B$108/70*O120</f>
        <v>3.5999999999999996</v>
      </c>
      <c r="Q120" s="146">
        <f>IF(P120&lt;'dati nascosti vento'!$B$116,'dati nascosti vento'!$B$114^2*'dati nascosti vento'!$B$113*LN('dati nascosti vento'!$B$116/'dati nascosti vento'!$B$115)*(7+'dati nascosti vento'!$B$113*LN('dati nascosti vento'!$B$116/'dati nascosti vento'!$B$115)),'dati nascosti vento'!$B$114^2*'dati nascosti vento'!$B$113*LN(P120/'dati nascosti vento'!$B$115)*(7+'dati nascosti vento'!$B$113*LN(P120/'dati nascosti vento'!$B$115)))</f>
        <v>1.6342119731764906</v>
      </c>
      <c r="R120" s="147">
        <f>'dati nascosti vento'!$B$123*Q120*'dati nascosti vento'!$B$117*'dati nascosti vento'!$B$118/1000</f>
        <v>0.78353941118382264</v>
      </c>
      <c r="S120" s="147">
        <f>'dati nascosti vento'!$B$123*Q120*'dati nascosti vento'!$B$117*'dati nascosti vento'!$B$119/1000</f>
        <v>0.9402472934205871</v>
      </c>
      <c r="T120" s="139"/>
      <c r="U120" s="139" t="str">
        <f t="shared" si="5"/>
        <v/>
      </c>
      <c r="V120" s="2">
        <f t="shared" si="6"/>
        <v>0.78353941118382264</v>
      </c>
      <c r="W120" s="139"/>
      <c r="X120" s="139"/>
      <c r="Y120" s="139"/>
      <c r="Z120" s="139"/>
      <c r="AA120" s="139"/>
      <c r="AB120" s="139"/>
      <c r="AC120" s="5"/>
      <c r="AD120" s="291">
        <f>VLOOKUP('CALCOLO DEL VENTO'!B6,'dati nascosti vento'!B4:C12,2,FALSE)</f>
        <v>3</v>
      </c>
      <c r="AE120" s="291" t="str">
        <f>VLOOKUP('CALCOLO DEL VENTO'!B22,'dati nascosti vento'!B15:F18,2,FALSE)</f>
        <v>C</v>
      </c>
      <c r="AJ120" s="139"/>
      <c r="AK120" s="139"/>
    </row>
    <row r="121" spans="1:37" ht="25.15" customHeight="1" x14ac:dyDescent="0.25">
      <c r="A121" s="139"/>
      <c r="B121" s="139"/>
      <c r="C121" s="139"/>
      <c r="D121" s="139"/>
      <c r="E121" s="139"/>
      <c r="F121" s="139"/>
      <c r="G121" s="139"/>
      <c r="H121" s="151"/>
      <c r="I121" s="147"/>
      <c r="J121" s="148"/>
      <c r="K121" s="144"/>
      <c r="L121" s="144"/>
      <c r="M121" s="150">
        <f t="shared" si="7"/>
        <v>12</v>
      </c>
      <c r="N121" s="148"/>
      <c r="O121" s="139">
        <f t="shared" si="4"/>
        <v>13</v>
      </c>
      <c r="P121" s="145">
        <f>'dati nascosti vento'!$B$108/70*O121</f>
        <v>3.9</v>
      </c>
      <c r="Q121" s="146">
        <f>IF(P121&lt;'dati nascosti vento'!$B$116,'dati nascosti vento'!$B$114^2*'dati nascosti vento'!$B$113*LN('dati nascosti vento'!$B$116/'dati nascosti vento'!$B$115)*(7+'dati nascosti vento'!$B$113*LN('dati nascosti vento'!$B$116/'dati nascosti vento'!$B$115)),'dati nascosti vento'!$B$114^2*'dati nascosti vento'!$B$113*LN(P121/'dati nascosti vento'!$B$115)*(7+'dati nascosti vento'!$B$113*LN(P121/'dati nascosti vento'!$B$115)))</f>
        <v>1.6342119731764906</v>
      </c>
      <c r="R121" s="147">
        <f>'dati nascosti vento'!$B$123*Q121*'dati nascosti vento'!$B$117*'dati nascosti vento'!$B$118/1000</f>
        <v>0.78353941118382264</v>
      </c>
      <c r="S121" s="147">
        <f>'dati nascosti vento'!$B$123*Q121*'dati nascosti vento'!$B$117*'dati nascosti vento'!$B$119/1000</f>
        <v>0.9402472934205871</v>
      </c>
      <c r="T121" s="139"/>
      <c r="U121" s="139" t="str">
        <f t="shared" si="5"/>
        <v/>
      </c>
      <c r="V121" s="2">
        <f t="shared" si="6"/>
        <v>0.78353941118382264</v>
      </c>
      <c r="W121" s="139"/>
      <c r="X121" s="139"/>
      <c r="Y121" s="139"/>
      <c r="Z121" s="139"/>
      <c r="AA121" s="139"/>
      <c r="AB121" s="139"/>
      <c r="AD121" s="409" t="s">
        <v>292</v>
      </c>
      <c r="AE121" s="409"/>
      <c r="AF121" s="409"/>
      <c r="AG121" s="409"/>
      <c r="AH121" s="409"/>
      <c r="AI121" s="409"/>
      <c r="AJ121" s="139"/>
      <c r="AK121" s="139"/>
    </row>
    <row r="122" spans="1:37" ht="25.15" customHeight="1" x14ac:dyDescent="0.25">
      <c r="A122" s="8" t="s">
        <v>194</v>
      </c>
      <c r="B122" s="156">
        <f>'CALCOLO DEL VENTO'!E48</f>
        <v>28.268359366536597</v>
      </c>
      <c r="C122" s="157" t="s">
        <v>176</v>
      </c>
      <c r="D122" s="405" t="s">
        <v>195</v>
      </c>
      <c r="E122" s="405"/>
      <c r="F122" s="405"/>
      <c r="G122" s="405"/>
      <c r="H122" s="151"/>
      <c r="I122" s="147"/>
      <c r="J122" s="148"/>
      <c r="K122" s="144"/>
      <c r="L122" s="144"/>
      <c r="M122" s="150">
        <f t="shared" si="7"/>
        <v>13</v>
      </c>
      <c r="N122" s="148"/>
      <c r="O122" s="139">
        <f t="shared" si="4"/>
        <v>14</v>
      </c>
      <c r="P122" s="145">
        <f>'dati nascosti vento'!$B$108/70*O122</f>
        <v>4.2</v>
      </c>
      <c r="Q122" s="146">
        <f>IF(P122&lt;'dati nascosti vento'!$B$116,'dati nascosti vento'!$B$114^2*'dati nascosti vento'!$B$113*LN('dati nascosti vento'!$B$116/'dati nascosti vento'!$B$115)*(7+'dati nascosti vento'!$B$113*LN('dati nascosti vento'!$B$116/'dati nascosti vento'!$B$115)),'dati nascosti vento'!$B$114^2*'dati nascosti vento'!$B$113*LN(P122/'dati nascosti vento'!$B$115)*(7+'dati nascosti vento'!$B$113*LN(P122/'dati nascosti vento'!$B$115)))</f>
        <v>1.6342119731764906</v>
      </c>
      <c r="R122" s="147">
        <f>'dati nascosti vento'!$B$123*Q122*'dati nascosti vento'!$B$117*'dati nascosti vento'!$B$118/1000</f>
        <v>0.78353941118382264</v>
      </c>
      <c r="S122" s="147">
        <f>'dati nascosti vento'!$B$123*Q122*'dati nascosti vento'!$B$117*'dati nascosti vento'!$B$119/1000</f>
        <v>0.9402472934205871</v>
      </c>
      <c r="T122" s="139"/>
      <c r="U122" s="139" t="str">
        <f t="shared" si="5"/>
        <v/>
      </c>
      <c r="V122" s="2">
        <f t="shared" si="6"/>
        <v>0.78353941118382264</v>
      </c>
      <c r="W122" s="139"/>
      <c r="X122" s="139"/>
      <c r="Y122" s="139"/>
      <c r="Z122" s="139"/>
      <c r="AA122" s="139"/>
      <c r="AB122" s="139"/>
      <c r="AC122" s="5"/>
      <c r="AD122" s="293" t="s">
        <v>303</v>
      </c>
      <c r="AE122" s="412" t="s">
        <v>302</v>
      </c>
      <c r="AF122" s="413"/>
      <c r="AG122" s="409" t="s">
        <v>297</v>
      </c>
      <c r="AH122" s="409"/>
      <c r="AI122" s="409"/>
      <c r="AJ122" s="139"/>
      <c r="AK122" s="139"/>
    </row>
    <row r="123" spans="1:37" ht="25.15" customHeight="1" x14ac:dyDescent="0.25">
      <c r="A123" s="158" t="s">
        <v>196</v>
      </c>
      <c r="B123" s="159">
        <f>'CALCOLO DEL VENTO'!E58</f>
        <v>499.43758829728586</v>
      </c>
      <c r="C123" s="158" t="s">
        <v>197</v>
      </c>
      <c r="D123" s="405" t="s">
        <v>198</v>
      </c>
      <c r="E123" s="405"/>
      <c r="F123" s="405"/>
      <c r="G123" s="405"/>
      <c r="H123" s="151"/>
      <c r="I123" s="147"/>
      <c r="J123" s="148"/>
      <c r="K123" s="144"/>
      <c r="L123" s="144"/>
      <c r="M123" s="150">
        <f t="shared" si="7"/>
        <v>14</v>
      </c>
      <c r="N123" s="148"/>
      <c r="O123" s="139">
        <f t="shared" si="4"/>
        <v>15</v>
      </c>
      <c r="P123" s="145">
        <f>'dati nascosti vento'!$B$108/70*O123</f>
        <v>4.5</v>
      </c>
      <c r="Q123" s="146">
        <f>IF(P123&lt;'dati nascosti vento'!$B$116,'dati nascosti vento'!$B$114^2*'dati nascosti vento'!$B$113*LN('dati nascosti vento'!$B$116/'dati nascosti vento'!$B$115)*(7+'dati nascosti vento'!$B$113*LN('dati nascosti vento'!$B$116/'dati nascosti vento'!$B$115)),'dati nascosti vento'!$B$114^2*'dati nascosti vento'!$B$113*LN(P123/'dati nascosti vento'!$B$115)*(7+'dati nascosti vento'!$B$113*LN(P123/'dati nascosti vento'!$B$115)))</f>
        <v>1.6342119731764906</v>
      </c>
      <c r="R123" s="147">
        <f>'dati nascosti vento'!$B$123*Q123*'dati nascosti vento'!$B$117*'dati nascosti vento'!$B$118/1000</f>
        <v>0.78353941118382264</v>
      </c>
      <c r="S123" s="147">
        <f>'dati nascosti vento'!$B$123*Q123*'dati nascosti vento'!$B$117*'dati nascosti vento'!$B$119/1000</f>
        <v>0.9402472934205871</v>
      </c>
      <c r="T123" s="139"/>
      <c r="U123" s="139" t="str">
        <f t="shared" si="5"/>
        <v/>
      </c>
      <c r="V123" s="2">
        <f t="shared" si="6"/>
        <v>0.78353941118382264</v>
      </c>
      <c r="W123" s="139"/>
      <c r="X123" s="139"/>
      <c r="Y123" s="139"/>
      <c r="Z123" s="139"/>
      <c r="AA123" s="139"/>
      <c r="AB123" s="139"/>
      <c r="AC123" s="5"/>
      <c r="AD123" s="257">
        <v>2</v>
      </c>
      <c r="AE123" s="255">
        <v>10</v>
      </c>
      <c r="AF123" s="255">
        <v>40</v>
      </c>
      <c r="AG123" s="257">
        <v>500</v>
      </c>
      <c r="AH123" s="290">
        <v>750</v>
      </c>
      <c r="AI123" s="290">
        <v>10000</v>
      </c>
      <c r="AJ123" s="139"/>
      <c r="AK123" s="139"/>
    </row>
    <row r="124" spans="1:37" ht="25.15" customHeight="1" x14ac:dyDescent="0.25">
      <c r="A124" s="158" t="s">
        <v>108</v>
      </c>
      <c r="B124" s="159">
        <f>B114^2*B113*LN(B116/B115)*(7+B113*LN(B116/B115))</f>
        <v>1.6342119731764906</v>
      </c>
      <c r="C124" s="157"/>
      <c r="D124" s="405" t="s">
        <v>107</v>
      </c>
      <c r="E124" s="405"/>
      <c r="F124" s="405"/>
      <c r="G124" s="405"/>
      <c r="H124" s="151"/>
      <c r="I124" s="147"/>
      <c r="J124" s="148"/>
      <c r="K124" s="144"/>
      <c r="L124" s="144"/>
      <c r="M124" s="150">
        <f t="shared" si="7"/>
        <v>15</v>
      </c>
      <c r="N124" s="148"/>
      <c r="O124" s="139">
        <f t="shared" si="4"/>
        <v>16</v>
      </c>
      <c r="P124" s="145">
        <f>'dati nascosti vento'!$B$108/70*O124</f>
        <v>4.8</v>
      </c>
      <c r="Q124" s="146">
        <f>IF(P124&lt;'dati nascosti vento'!$B$116,'dati nascosti vento'!$B$114^2*'dati nascosti vento'!$B$113*LN('dati nascosti vento'!$B$116/'dati nascosti vento'!$B$115)*(7+'dati nascosti vento'!$B$113*LN('dati nascosti vento'!$B$116/'dati nascosti vento'!$B$115)),'dati nascosti vento'!$B$114^2*'dati nascosti vento'!$B$113*LN(P124/'dati nascosti vento'!$B$115)*(7+'dati nascosti vento'!$B$113*LN(P124/'dati nascosti vento'!$B$115)))</f>
        <v>1.6342119731764906</v>
      </c>
      <c r="R124" s="147">
        <f>'dati nascosti vento'!$B$123*Q124*'dati nascosti vento'!$B$117*'dati nascosti vento'!$B$118/1000</f>
        <v>0.78353941118382264</v>
      </c>
      <c r="S124" s="147">
        <f>'dati nascosti vento'!$B$123*Q124*'dati nascosti vento'!$B$117*'dati nascosti vento'!$B$119/1000</f>
        <v>0.9402472934205871</v>
      </c>
      <c r="T124" s="139"/>
      <c r="U124" s="139" t="str">
        <f t="shared" si="5"/>
        <v/>
      </c>
      <c r="V124" s="2">
        <f t="shared" si="6"/>
        <v>0.78353941118382264</v>
      </c>
      <c r="W124" s="139"/>
      <c r="X124" s="139"/>
      <c r="Y124" s="139"/>
      <c r="Z124" s="139"/>
      <c r="AA124" s="139"/>
      <c r="AB124" s="139"/>
      <c r="AC124" s="257" t="s">
        <v>33</v>
      </c>
      <c r="AD124" s="296" t="s">
        <v>304</v>
      </c>
      <c r="AE124" s="291" t="s">
        <v>167</v>
      </c>
      <c r="AF124" s="291" t="s">
        <v>168</v>
      </c>
      <c r="AG124" s="291" t="s">
        <v>168</v>
      </c>
      <c r="AH124" s="292" t="s">
        <v>168</v>
      </c>
      <c r="AI124" s="292" t="s">
        <v>168</v>
      </c>
      <c r="AJ124" s="139"/>
      <c r="AK124" s="139"/>
    </row>
    <row r="125" spans="1:37" ht="25.15" customHeight="1" x14ac:dyDescent="0.25">
      <c r="A125" s="158" t="s">
        <v>110</v>
      </c>
      <c r="B125" s="159">
        <f>B114^2*B113*LN(B108/B115)*(7+B113*LN(B108/B115))</f>
        <v>2.3129962401773794</v>
      </c>
      <c r="C125" s="157"/>
      <c r="D125" s="405" t="s">
        <v>109</v>
      </c>
      <c r="E125" s="405"/>
      <c r="F125" s="405"/>
      <c r="G125" s="405"/>
      <c r="H125" s="151"/>
      <c r="I125" s="147"/>
      <c r="J125" s="148"/>
      <c r="K125" s="144"/>
      <c r="L125" s="144"/>
      <c r="M125" s="150">
        <f t="shared" si="7"/>
        <v>16</v>
      </c>
      <c r="N125" s="148"/>
      <c r="O125" s="139">
        <f t="shared" si="4"/>
        <v>17</v>
      </c>
      <c r="P125" s="145">
        <f>'dati nascosti vento'!$B$108/70*O125</f>
        <v>5.0999999999999996</v>
      </c>
      <c r="Q125" s="146">
        <f>IF(P125&lt;'dati nascosti vento'!$B$116,'dati nascosti vento'!$B$114^2*'dati nascosti vento'!$B$113*LN('dati nascosti vento'!$B$116/'dati nascosti vento'!$B$115)*(7+'dati nascosti vento'!$B$113*LN('dati nascosti vento'!$B$116/'dati nascosti vento'!$B$115)),'dati nascosti vento'!$B$114^2*'dati nascosti vento'!$B$113*LN(P125/'dati nascosti vento'!$B$115)*(7+'dati nascosti vento'!$B$113*LN(P125/'dati nascosti vento'!$B$115)))</f>
        <v>1.6342119731764906</v>
      </c>
      <c r="R125" s="147">
        <f>'dati nascosti vento'!$B$123*Q125*'dati nascosti vento'!$B$117*'dati nascosti vento'!$B$118/1000</f>
        <v>0.78353941118382264</v>
      </c>
      <c r="S125" s="147">
        <f>'dati nascosti vento'!$B$123*Q125*'dati nascosti vento'!$B$117*'dati nascosti vento'!$B$119/1000</f>
        <v>0.9402472934205871</v>
      </c>
      <c r="T125" s="139"/>
      <c r="U125" s="139" t="str">
        <f t="shared" si="5"/>
        <v/>
      </c>
      <c r="V125" s="2">
        <f t="shared" si="6"/>
        <v>0.78353941118382264</v>
      </c>
      <c r="W125" s="139"/>
      <c r="X125" s="139"/>
      <c r="Y125" s="139"/>
      <c r="Z125" s="139"/>
      <c r="AA125" s="139"/>
      <c r="AB125" s="139"/>
      <c r="AC125" s="257" t="s">
        <v>3</v>
      </c>
      <c r="AD125" s="296" t="s">
        <v>304</v>
      </c>
      <c r="AE125" s="291" t="s">
        <v>166</v>
      </c>
      <c r="AF125" s="291" t="s">
        <v>167</v>
      </c>
      <c r="AG125" s="291" t="s">
        <v>167</v>
      </c>
      <c r="AH125" s="292" t="s">
        <v>167</v>
      </c>
      <c r="AI125" s="292" t="s">
        <v>167</v>
      </c>
      <c r="AJ125" s="139"/>
      <c r="AK125" s="139"/>
    </row>
    <row r="126" spans="1:37" ht="25.15" customHeight="1" x14ac:dyDescent="0.25">
      <c r="A126" s="158" t="s">
        <v>199</v>
      </c>
      <c r="B126" s="159">
        <f>B123*B124*B117*B118/1000</f>
        <v>0.78353941118382264</v>
      </c>
      <c r="C126" s="158" t="s">
        <v>200</v>
      </c>
      <c r="D126" s="405" t="s">
        <v>201</v>
      </c>
      <c r="E126" s="405"/>
      <c r="F126" s="405"/>
      <c r="G126" s="405"/>
      <c r="H126" s="139"/>
      <c r="I126" s="147"/>
      <c r="J126" s="148"/>
      <c r="K126" s="144"/>
      <c r="L126" s="144"/>
      <c r="M126" s="150">
        <f t="shared" si="7"/>
        <v>17</v>
      </c>
      <c r="N126" s="148"/>
      <c r="O126" s="139">
        <f t="shared" si="4"/>
        <v>18</v>
      </c>
      <c r="P126" s="145">
        <f>'dati nascosti vento'!$B$108/70*O126</f>
        <v>5.3999999999999995</v>
      </c>
      <c r="Q126" s="146">
        <f>IF(P126&lt;'dati nascosti vento'!$B$116,'dati nascosti vento'!$B$114^2*'dati nascosti vento'!$B$113*LN('dati nascosti vento'!$B$116/'dati nascosti vento'!$B$115)*(7+'dati nascosti vento'!$B$113*LN('dati nascosti vento'!$B$116/'dati nascosti vento'!$B$115)),'dati nascosti vento'!$B$114^2*'dati nascosti vento'!$B$113*LN(P126/'dati nascosti vento'!$B$115)*(7+'dati nascosti vento'!$B$113*LN(P126/'dati nascosti vento'!$B$115)))</f>
        <v>1.6342119731764906</v>
      </c>
      <c r="R126" s="147">
        <f>'dati nascosti vento'!$B$123*Q126*'dati nascosti vento'!$B$117*'dati nascosti vento'!$B$118/1000</f>
        <v>0.78353941118382264</v>
      </c>
      <c r="S126" s="147">
        <f>'dati nascosti vento'!$B$123*Q126*'dati nascosti vento'!$B$117*'dati nascosti vento'!$B$119/1000</f>
        <v>0.9402472934205871</v>
      </c>
      <c r="T126" s="139"/>
      <c r="U126" s="139" t="str">
        <f t="shared" si="5"/>
        <v/>
      </c>
      <c r="V126" s="2">
        <f t="shared" si="6"/>
        <v>0.78353941118382264</v>
      </c>
      <c r="W126" s="139"/>
      <c r="X126" s="139"/>
      <c r="Y126" s="139"/>
      <c r="Z126" s="139"/>
      <c r="AA126" s="139"/>
      <c r="AB126" s="139"/>
      <c r="AC126" s="257" t="s">
        <v>35</v>
      </c>
      <c r="AD126" s="296" t="s">
        <v>304</v>
      </c>
      <c r="AE126" s="291" t="s">
        <v>68</v>
      </c>
      <c r="AF126" s="291" t="s">
        <v>166</v>
      </c>
      <c r="AG126" s="291" t="s">
        <v>166</v>
      </c>
      <c r="AH126" s="292" t="s">
        <v>167</v>
      </c>
      <c r="AI126" s="292" t="s">
        <v>167</v>
      </c>
      <c r="AJ126" s="139"/>
      <c r="AK126" s="139"/>
    </row>
    <row r="127" spans="1:37" ht="25.15" customHeight="1" x14ac:dyDescent="0.25">
      <c r="A127" s="158" t="s">
        <v>199</v>
      </c>
      <c r="B127" s="159">
        <f>'dati nascosti vento'!R178</f>
        <v>1.1089893733774847</v>
      </c>
      <c r="C127" s="158" t="s">
        <v>200</v>
      </c>
      <c r="D127" s="405" t="s">
        <v>202</v>
      </c>
      <c r="E127" s="405"/>
      <c r="F127" s="405"/>
      <c r="G127" s="405"/>
      <c r="H127" s="155"/>
      <c r="I127" s="147"/>
      <c r="J127" s="148"/>
      <c r="K127" s="144"/>
      <c r="L127" s="144"/>
      <c r="M127" s="150">
        <f t="shared" si="7"/>
        <v>18</v>
      </c>
      <c r="N127" s="148"/>
      <c r="O127" s="139">
        <f t="shared" si="4"/>
        <v>19</v>
      </c>
      <c r="P127" s="145">
        <f>'dati nascosti vento'!$B$108/70*O127</f>
        <v>5.7</v>
      </c>
      <c r="Q127" s="146">
        <f>IF(P127&lt;'dati nascosti vento'!$B$116,'dati nascosti vento'!$B$114^2*'dati nascosti vento'!$B$113*LN('dati nascosti vento'!$B$116/'dati nascosti vento'!$B$115)*(7+'dati nascosti vento'!$B$113*LN('dati nascosti vento'!$B$116/'dati nascosti vento'!$B$115)),'dati nascosti vento'!$B$114^2*'dati nascosti vento'!$B$113*LN(P127/'dati nascosti vento'!$B$115)*(7+'dati nascosti vento'!$B$113*LN(P127/'dati nascosti vento'!$B$115)))</f>
        <v>1.6342119731764906</v>
      </c>
      <c r="R127" s="147">
        <f>'dati nascosti vento'!$B$123*Q127*'dati nascosti vento'!$B$117*'dati nascosti vento'!$B$118/1000</f>
        <v>0.78353941118382264</v>
      </c>
      <c r="S127" s="147">
        <f>'dati nascosti vento'!$B$123*Q127*'dati nascosti vento'!$B$117*'dati nascosti vento'!$B$119/1000</f>
        <v>0.9402472934205871</v>
      </c>
      <c r="T127" s="139"/>
      <c r="U127" s="139" t="str">
        <f t="shared" si="5"/>
        <v/>
      </c>
      <c r="V127" s="2">
        <f t="shared" si="6"/>
        <v>0.78353941118382264</v>
      </c>
      <c r="W127" s="139"/>
      <c r="X127" s="139"/>
      <c r="Y127" s="139"/>
      <c r="Z127" s="139"/>
      <c r="AA127" s="139"/>
      <c r="AB127" s="139"/>
      <c r="AC127" s="257" t="s">
        <v>37</v>
      </c>
      <c r="AD127" s="296" t="s">
        <v>165</v>
      </c>
      <c r="AE127" s="291" t="s">
        <v>68</v>
      </c>
      <c r="AF127" s="291" t="s">
        <v>68</v>
      </c>
      <c r="AG127" s="291" t="s">
        <v>68</v>
      </c>
      <c r="AH127" s="292" t="s">
        <v>166</v>
      </c>
      <c r="AI127" s="292" t="s">
        <v>167</v>
      </c>
      <c r="AJ127" s="139"/>
      <c r="AK127" s="139"/>
    </row>
    <row r="128" spans="1:37" ht="25.15" customHeight="1" x14ac:dyDescent="0.25">
      <c r="A128" s="153"/>
      <c r="B128" s="153"/>
      <c r="C128" s="153"/>
      <c r="D128" s="153"/>
      <c r="E128" s="139"/>
      <c r="F128" s="139"/>
      <c r="G128" s="139"/>
      <c r="H128" s="139"/>
      <c r="I128" s="147"/>
      <c r="J128" s="148"/>
      <c r="K128" s="144"/>
      <c r="L128" s="144"/>
      <c r="M128" s="150">
        <f t="shared" si="7"/>
        <v>19</v>
      </c>
      <c r="N128" s="148"/>
      <c r="O128" s="139">
        <f t="shared" si="4"/>
        <v>20</v>
      </c>
      <c r="P128" s="145">
        <f>'dati nascosti vento'!$B$108/70*O128</f>
        <v>6</v>
      </c>
      <c r="Q128" s="146">
        <f>IF(P128&lt;'dati nascosti vento'!$B$116,'dati nascosti vento'!$B$114^2*'dati nascosti vento'!$B$113*LN('dati nascosti vento'!$B$116/'dati nascosti vento'!$B$115)*(7+'dati nascosti vento'!$B$113*LN('dati nascosti vento'!$B$116/'dati nascosti vento'!$B$115)),'dati nascosti vento'!$B$114^2*'dati nascosti vento'!$B$113*LN(P128/'dati nascosti vento'!$B$115)*(7+'dati nascosti vento'!$B$113*LN(P128/'dati nascosti vento'!$B$115)))</f>
        <v>1.6342119731764906</v>
      </c>
      <c r="R128" s="147">
        <f>'dati nascosti vento'!$B$123*Q128*'dati nascosti vento'!$B$117*'dati nascosti vento'!$B$118/1000</f>
        <v>0.78353941118382264</v>
      </c>
      <c r="S128" s="147">
        <f>'dati nascosti vento'!$B$123*Q128*'dati nascosti vento'!$B$117*'dati nascosti vento'!$B$119/1000</f>
        <v>0.9402472934205871</v>
      </c>
      <c r="T128" s="139"/>
      <c r="U128" s="139" t="str">
        <f t="shared" si="5"/>
        <v/>
      </c>
      <c r="V128" s="2">
        <f t="shared" si="6"/>
        <v>0.78353941118382264</v>
      </c>
      <c r="W128" s="139"/>
      <c r="X128" s="139"/>
      <c r="Y128" s="139"/>
      <c r="Z128" s="139"/>
      <c r="AA128" s="139"/>
      <c r="AB128" s="139"/>
      <c r="AD128" s="409" t="s">
        <v>293</v>
      </c>
      <c r="AE128" s="409"/>
      <c r="AF128" s="409"/>
      <c r="AG128" s="409"/>
      <c r="AH128" s="409"/>
      <c r="AI128" s="409"/>
      <c r="AJ128" s="139"/>
      <c r="AK128" s="139"/>
    </row>
    <row r="129" spans="1:37" ht="25.15" customHeight="1" x14ac:dyDescent="0.25">
      <c r="A129" s="139"/>
      <c r="B129" s="139"/>
      <c r="C129" s="139"/>
      <c r="D129" s="139"/>
      <c r="E129" s="139"/>
      <c r="F129" s="139"/>
      <c r="G129" s="139"/>
      <c r="H129" s="139"/>
      <c r="I129" s="147"/>
      <c r="J129" s="148"/>
      <c r="K129" s="144"/>
      <c r="L129" s="144"/>
      <c r="M129" s="150">
        <f t="shared" si="7"/>
        <v>20</v>
      </c>
      <c r="N129" s="148"/>
      <c r="O129" s="139">
        <f t="shared" si="4"/>
        <v>21</v>
      </c>
      <c r="P129" s="145">
        <f>'dati nascosti vento'!$B$108/70*O129</f>
        <v>6.3</v>
      </c>
      <c r="Q129" s="146">
        <f>IF(P129&lt;'dati nascosti vento'!$B$116,'dati nascosti vento'!$B$114^2*'dati nascosti vento'!$B$113*LN('dati nascosti vento'!$B$116/'dati nascosti vento'!$B$115)*(7+'dati nascosti vento'!$B$113*LN('dati nascosti vento'!$B$116/'dati nascosti vento'!$B$115)),'dati nascosti vento'!$B$114^2*'dati nascosti vento'!$B$113*LN(P129/'dati nascosti vento'!$B$115)*(7+'dati nascosti vento'!$B$113*LN(P129/'dati nascosti vento'!$B$115)))</f>
        <v>1.6342119731764906</v>
      </c>
      <c r="R129" s="147">
        <f>'dati nascosti vento'!$B$123*Q129*'dati nascosti vento'!$B$117*'dati nascosti vento'!$B$118/1000</f>
        <v>0.78353941118382264</v>
      </c>
      <c r="S129" s="147">
        <f>'dati nascosti vento'!$B$123*Q129*'dati nascosti vento'!$B$117*'dati nascosti vento'!$B$119/1000</f>
        <v>0.9402472934205871</v>
      </c>
      <c r="T129" s="139"/>
      <c r="U129" s="139" t="str">
        <f t="shared" si="5"/>
        <v/>
      </c>
      <c r="V129" s="2">
        <f t="shared" si="6"/>
        <v>0.78353941118382264</v>
      </c>
      <c r="W129" s="139"/>
      <c r="X129" s="139"/>
      <c r="Y129" s="139"/>
      <c r="Z129" s="139"/>
      <c r="AA129" s="139"/>
      <c r="AB129" s="139"/>
      <c r="AC129" s="5"/>
      <c r="AD129" s="293" t="s">
        <v>303</v>
      </c>
      <c r="AE129" s="414" t="s">
        <v>302</v>
      </c>
      <c r="AF129" s="415"/>
      <c r="AG129" s="409" t="s">
        <v>297</v>
      </c>
      <c r="AH129" s="409"/>
      <c r="AI129" s="409"/>
      <c r="AJ129" s="139"/>
      <c r="AK129" s="139"/>
    </row>
    <row r="130" spans="1:37" ht="25.15" customHeight="1" x14ac:dyDescent="0.25">
      <c r="A130" s="139"/>
      <c r="B130" s="139"/>
      <c r="C130" s="139"/>
      <c r="D130" s="139"/>
      <c r="E130" s="139"/>
      <c r="F130" s="139"/>
      <c r="G130" s="139"/>
      <c r="H130" s="139"/>
      <c r="I130" s="147"/>
      <c r="J130" s="148"/>
      <c r="K130" s="144"/>
      <c r="L130" s="144"/>
      <c r="M130" s="150">
        <f t="shared" si="7"/>
        <v>21</v>
      </c>
      <c r="N130" s="148"/>
      <c r="O130" s="139">
        <f t="shared" si="4"/>
        <v>22</v>
      </c>
      <c r="P130" s="145">
        <f>'dati nascosti vento'!$B$108/70*O130</f>
        <v>6.6</v>
      </c>
      <c r="Q130" s="146">
        <f>IF(P130&lt;'dati nascosti vento'!$B$116,'dati nascosti vento'!$B$114^2*'dati nascosti vento'!$B$113*LN('dati nascosti vento'!$B$116/'dati nascosti vento'!$B$115)*(7+'dati nascosti vento'!$B$113*LN('dati nascosti vento'!$B$116/'dati nascosti vento'!$B$115)),'dati nascosti vento'!$B$114^2*'dati nascosti vento'!$B$113*LN(P130/'dati nascosti vento'!$B$115)*(7+'dati nascosti vento'!$B$113*LN(P130/'dati nascosti vento'!$B$115)))</f>
        <v>1.6342119731764906</v>
      </c>
      <c r="R130" s="147">
        <f>'dati nascosti vento'!$B$123*Q130*'dati nascosti vento'!$B$117*'dati nascosti vento'!$B$118/1000</f>
        <v>0.78353941118382264</v>
      </c>
      <c r="S130" s="147">
        <f>'dati nascosti vento'!$B$123*Q130*'dati nascosti vento'!$B$117*'dati nascosti vento'!$B$119/1000</f>
        <v>0.9402472934205871</v>
      </c>
      <c r="T130" s="139"/>
      <c r="U130" s="139" t="str">
        <f t="shared" si="5"/>
        <v/>
      </c>
      <c r="V130" s="2">
        <f t="shared" si="6"/>
        <v>0.78353941118382264</v>
      </c>
      <c r="W130" s="139"/>
      <c r="X130" s="139"/>
      <c r="Y130" s="139"/>
      <c r="Z130" s="139"/>
      <c r="AA130" s="139"/>
      <c r="AB130" s="139"/>
      <c r="AC130" s="5"/>
      <c r="AD130" s="257">
        <v>2</v>
      </c>
      <c r="AE130" s="255">
        <v>10</v>
      </c>
      <c r="AF130" s="255">
        <v>40</v>
      </c>
      <c r="AG130" s="257">
        <v>500</v>
      </c>
      <c r="AH130" s="290">
        <v>750</v>
      </c>
      <c r="AI130" s="290">
        <v>10000</v>
      </c>
      <c r="AJ130" s="139"/>
      <c r="AK130" s="139"/>
    </row>
    <row r="131" spans="1:37" ht="25.15" customHeight="1" x14ac:dyDescent="0.25">
      <c r="A131" s="50" t="s">
        <v>70</v>
      </c>
      <c r="B131" s="406" t="s">
        <v>157</v>
      </c>
      <c r="C131" s="406"/>
      <c r="D131" s="50" t="s">
        <v>203</v>
      </c>
      <c r="E131" s="139"/>
      <c r="F131" s="139"/>
      <c r="G131" s="139"/>
      <c r="H131" s="139"/>
      <c r="I131" s="147"/>
      <c r="J131" s="148"/>
      <c r="K131" s="144"/>
      <c r="L131" s="144"/>
      <c r="M131" s="150">
        <f t="shared" si="7"/>
        <v>22</v>
      </c>
      <c r="N131" s="148"/>
      <c r="O131" s="139">
        <f t="shared" si="4"/>
        <v>23</v>
      </c>
      <c r="P131" s="145">
        <f>'dati nascosti vento'!$B$108/70*O131</f>
        <v>6.8999999999999995</v>
      </c>
      <c r="Q131" s="146">
        <f>IF(P131&lt;'dati nascosti vento'!$B$116,'dati nascosti vento'!$B$114^2*'dati nascosti vento'!$B$113*LN('dati nascosti vento'!$B$116/'dati nascosti vento'!$B$115)*(7+'dati nascosti vento'!$B$113*LN('dati nascosti vento'!$B$116/'dati nascosti vento'!$B$115)),'dati nascosti vento'!$B$114^2*'dati nascosti vento'!$B$113*LN(P131/'dati nascosti vento'!$B$115)*(7+'dati nascosti vento'!$B$113*LN(P131/'dati nascosti vento'!$B$115)))</f>
        <v>1.6342119731764906</v>
      </c>
      <c r="R131" s="147">
        <f>'dati nascosti vento'!$B$123*Q131*'dati nascosti vento'!$B$117*'dati nascosti vento'!$B$118/1000</f>
        <v>0.78353941118382264</v>
      </c>
      <c r="S131" s="147">
        <f>'dati nascosti vento'!$B$123*Q131*'dati nascosti vento'!$B$117*'dati nascosti vento'!$B$119/1000</f>
        <v>0.9402472934205871</v>
      </c>
      <c r="T131" s="139"/>
      <c r="U131" s="139" t="str">
        <f t="shared" si="5"/>
        <v/>
      </c>
      <c r="V131" s="2">
        <f t="shared" si="6"/>
        <v>0.78353941118382264</v>
      </c>
      <c r="W131" s="139"/>
      <c r="X131" s="139"/>
      <c r="Y131" s="139"/>
      <c r="Z131" s="139"/>
      <c r="AA131" s="139"/>
      <c r="AB131" s="139"/>
      <c r="AC131" s="257" t="s">
        <v>33</v>
      </c>
      <c r="AD131" s="296" t="s">
        <v>304</v>
      </c>
      <c r="AE131" s="291" t="s">
        <v>167</v>
      </c>
      <c r="AF131" s="291" t="s">
        <v>168</v>
      </c>
      <c r="AG131" s="291" t="s">
        <v>168</v>
      </c>
      <c r="AH131" s="292" t="s">
        <v>168</v>
      </c>
      <c r="AI131" s="292" t="s">
        <v>168</v>
      </c>
      <c r="AJ131" s="139"/>
      <c r="AK131" s="139"/>
    </row>
    <row r="132" spans="1:37" ht="25.15" customHeight="1" x14ac:dyDescent="0.25">
      <c r="A132" s="50">
        <f>'CALCOLO DEL VENTO'!B43</f>
        <v>3</v>
      </c>
      <c r="B132" s="406" t="str">
        <f>IF('CALCOLO DEL VENTO'!B22='dati nascosti vento'!B15,'dati nascosti vento'!C15,IF('CALCOLO DEL VENTO'!B22='dati nascosti vento'!B16,'dati nascosti vento'!C16,IF('CALCOLO DEL VENTO'!B22='dati nascosti vento'!B17,'dati nascosti vento'!C17,IF('CALCOLO DEL VENTO'!B22='dati nascosti vento'!B18,'dati nascosti vento'!C18,""))))</f>
        <v>C</v>
      </c>
      <c r="C132" s="406"/>
      <c r="D132" s="50">
        <f>'CALCOLO DEL VENTO'!F33</f>
        <v>715</v>
      </c>
      <c r="E132" s="139"/>
      <c r="F132" s="139"/>
      <c r="G132" s="139"/>
      <c r="H132" s="139"/>
      <c r="I132" s="147"/>
      <c r="J132" s="148"/>
      <c r="K132" s="144"/>
      <c r="L132" s="144"/>
      <c r="M132" s="150">
        <f t="shared" si="7"/>
        <v>23</v>
      </c>
      <c r="N132" s="148"/>
      <c r="O132" s="139">
        <f t="shared" si="4"/>
        <v>24</v>
      </c>
      <c r="P132" s="145">
        <f>'dati nascosti vento'!$B$108/70*O132</f>
        <v>7.1999999999999993</v>
      </c>
      <c r="Q132" s="146">
        <f>IF(P132&lt;'dati nascosti vento'!$B$116,'dati nascosti vento'!$B$114^2*'dati nascosti vento'!$B$113*LN('dati nascosti vento'!$B$116/'dati nascosti vento'!$B$115)*(7+'dati nascosti vento'!$B$113*LN('dati nascosti vento'!$B$116/'dati nascosti vento'!$B$115)),'dati nascosti vento'!$B$114^2*'dati nascosti vento'!$B$113*LN(P132/'dati nascosti vento'!$B$115)*(7+'dati nascosti vento'!$B$113*LN(P132/'dati nascosti vento'!$B$115)))</f>
        <v>1.6342119731764906</v>
      </c>
      <c r="R132" s="147">
        <f>'dati nascosti vento'!$B$123*Q132*'dati nascosti vento'!$B$117*'dati nascosti vento'!$B$118/1000</f>
        <v>0.78353941118382264</v>
      </c>
      <c r="S132" s="147">
        <f>'dati nascosti vento'!$B$123*Q132*'dati nascosti vento'!$B$117*'dati nascosti vento'!$B$119/1000</f>
        <v>0.9402472934205871</v>
      </c>
      <c r="T132" s="139"/>
      <c r="U132" s="139" t="str">
        <f t="shared" si="5"/>
        <v/>
      </c>
      <c r="V132" s="2">
        <f t="shared" si="6"/>
        <v>0.78353941118382264</v>
      </c>
      <c r="W132" s="139"/>
      <c r="X132" s="139"/>
      <c r="Y132" s="139"/>
      <c r="Z132" s="139"/>
      <c r="AA132" s="139"/>
      <c r="AB132" s="139"/>
      <c r="AC132" s="257" t="s">
        <v>3</v>
      </c>
      <c r="AD132" s="296" t="s">
        <v>304</v>
      </c>
      <c r="AE132" s="291" t="s">
        <v>166</v>
      </c>
      <c r="AF132" s="291" t="s">
        <v>167</v>
      </c>
      <c r="AG132" s="291" t="s">
        <v>167</v>
      </c>
      <c r="AH132" s="292" t="s">
        <v>167</v>
      </c>
      <c r="AI132" s="292" t="s">
        <v>167</v>
      </c>
      <c r="AJ132" s="139"/>
      <c r="AK132" s="139"/>
    </row>
    <row r="133" spans="1:37" ht="25.15" customHeight="1" x14ac:dyDescent="0.25">
      <c r="A133" s="139"/>
      <c r="B133" s="139"/>
      <c r="C133" s="139"/>
      <c r="D133" s="139"/>
      <c r="E133" s="139"/>
      <c r="F133" s="139"/>
      <c r="G133" s="139"/>
      <c r="H133" s="139"/>
      <c r="I133" s="147"/>
      <c r="J133" s="148"/>
      <c r="K133" s="144"/>
      <c r="L133" s="144"/>
      <c r="M133" s="150">
        <f t="shared" si="7"/>
        <v>24</v>
      </c>
      <c r="N133" s="148"/>
      <c r="O133" s="139">
        <f t="shared" si="4"/>
        <v>25</v>
      </c>
      <c r="P133" s="145">
        <f>'dati nascosti vento'!$B$108/70*O133</f>
        <v>7.5</v>
      </c>
      <c r="Q133" s="146">
        <f>IF(P133&lt;'dati nascosti vento'!$B$116,'dati nascosti vento'!$B$114^2*'dati nascosti vento'!$B$113*LN('dati nascosti vento'!$B$116/'dati nascosti vento'!$B$115)*(7+'dati nascosti vento'!$B$113*LN('dati nascosti vento'!$B$116/'dati nascosti vento'!$B$115)),'dati nascosti vento'!$B$114^2*'dati nascosti vento'!$B$113*LN(P133/'dati nascosti vento'!$B$115)*(7+'dati nascosti vento'!$B$113*LN(P133/'dati nascosti vento'!$B$115)))</f>
        <v>1.6342119731764906</v>
      </c>
      <c r="R133" s="147">
        <f>'dati nascosti vento'!$B$123*Q133*'dati nascosti vento'!$B$117*'dati nascosti vento'!$B$118/1000</f>
        <v>0.78353941118382264</v>
      </c>
      <c r="S133" s="147">
        <f>'dati nascosti vento'!$B$123*Q133*'dati nascosti vento'!$B$117*'dati nascosti vento'!$B$119/1000</f>
        <v>0.9402472934205871</v>
      </c>
      <c r="T133" s="139"/>
      <c r="U133" s="139" t="str">
        <f t="shared" si="5"/>
        <v/>
      </c>
      <c r="V133" s="2">
        <f t="shared" si="6"/>
        <v>0.78353941118382264</v>
      </c>
      <c r="W133" s="139"/>
      <c r="X133" s="139"/>
      <c r="Y133" s="139"/>
      <c r="Z133" s="139"/>
      <c r="AA133" s="139"/>
      <c r="AB133" s="139"/>
      <c r="AC133" s="257" t="s">
        <v>35</v>
      </c>
      <c r="AD133" s="296" t="s">
        <v>304</v>
      </c>
      <c r="AE133" s="291" t="s">
        <v>68</v>
      </c>
      <c r="AF133" s="291" t="s">
        <v>166</v>
      </c>
      <c r="AG133" s="291" t="s">
        <v>166</v>
      </c>
      <c r="AH133" s="292" t="s">
        <v>167</v>
      </c>
      <c r="AI133" s="292" t="s">
        <v>167</v>
      </c>
      <c r="AJ133" s="139"/>
      <c r="AK133" s="139"/>
    </row>
    <row r="134" spans="1:37" ht="25.15" customHeight="1" x14ac:dyDescent="0.25">
      <c r="A134" s="139"/>
      <c r="B134" s="139"/>
      <c r="C134" s="139"/>
      <c r="D134" s="139"/>
      <c r="E134" s="139"/>
      <c r="F134" s="139"/>
      <c r="G134" s="139"/>
      <c r="H134" s="139"/>
      <c r="I134" s="147"/>
      <c r="J134" s="148"/>
      <c r="K134" s="144"/>
      <c r="L134" s="144"/>
      <c r="M134" s="150">
        <f t="shared" si="7"/>
        <v>25</v>
      </c>
      <c r="N134" s="148"/>
      <c r="O134" s="139">
        <f t="shared" si="4"/>
        <v>26</v>
      </c>
      <c r="P134" s="145">
        <f>'dati nascosti vento'!$B$108/70*O134</f>
        <v>7.8</v>
      </c>
      <c r="Q134" s="146">
        <f>IF(P134&lt;'dati nascosti vento'!$B$116,'dati nascosti vento'!$B$114^2*'dati nascosti vento'!$B$113*LN('dati nascosti vento'!$B$116/'dati nascosti vento'!$B$115)*(7+'dati nascosti vento'!$B$113*LN('dati nascosti vento'!$B$116/'dati nascosti vento'!$B$115)),'dati nascosti vento'!$B$114^2*'dati nascosti vento'!$B$113*LN(P134/'dati nascosti vento'!$B$115)*(7+'dati nascosti vento'!$B$113*LN(P134/'dati nascosti vento'!$B$115)))</f>
        <v>1.6342119731764906</v>
      </c>
      <c r="R134" s="147">
        <f>'dati nascosti vento'!$B$123*Q134*'dati nascosti vento'!$B$117*'dati nascosti vento'!$B$118/1000</f>
        <v>0.78353941118382264</v>
      </c>
      <c r="S134" s="147">
        <f>'dati nascosti vento'!$B$123*Q134*'dati nascosti vento'!$B$117*'dati nascosti vento'!$B$119/1000</f>
        <v>0.9402472934205871</v>
      </c>
      <c r="T134" s="139"/>
      <c r="U134" s="139" t="str">
        <f t="shared" si="5"/>
        <v/>
      </c>
      <c r="V134" s="2">
        <f t="shared" si="6"/>
        <v>0.78353941118382264</v>
      </c>
      <c r="W134" s="139"/>
      <c r="X134" s="139"/>
      <c r="Y134" s="139"/>
      <c r="Z134" s="139"/>
      <c r="AA134" s="139"/>
      <c r="AB134" s="139"/>
      <c r="AC134" s="257" t="s">
        <v>37</v>
      </c>
      <c r="AD134" s="296" t="s">
        <v>165</v>
      </c>
      <c r="AE134" s="291" t="s">
        <v>68</v>
      </c>
      <c r="AF134" s="291" t="s">
        <v>68</v>
      </c>
      <c r="AG134" s="291" t="s">
        <v>68</v>
      </c>
      <c r="AH134" s="292" t="s">
        <v>166</v>
      </c>
      <c r="AI134" s="292" t="s">
        <v>166</v>
      </c>
      <c r="AJ134" s="139"/>
      <c r="AK134" s="139"/>
    </row>
    <row r="135" spans="1:37" ht="25.15" customHeight="1" x14ac:dyDescent="0.25">
      <c r="A135" s="139"/>
      <c r="B135" s="139"/>
      <c r="C135" s="139"/>
      <c r="D135" s="139"/>
      <c r="E135" s="139"/>
      <c r="F135" s="139"/>
      <c r="G135" s="139"/>
      <c r="H135" s="139"/>
      <c r="I135" s="147"/>
      <c r="J135" s="148"/>
      <c r="K135" s="144"/>
      <c r="L135" s="144"/>
      <c r="M135" s="150">
        <f t="shared" si="7"/>
        <v>26</v>
      </c>
      <c r="N135" s="148"/>
      <c r="O135" s="139">
        <f t="shared" si="4"/>
        <v>27</v>
      </c>
      <c r="P135" s="145">
        <f>'dati nascosti vento'!$B$108/70*O135</f>
        <v>8.1</v>
      </c>
      <c r="Q135" s="146">
        <f>IF(P135&lt;'dati nascosti vento'!$B$116,'dati nascosti vento'!$B$114^2*'dati nascosti vento'!$B$113*LN('dati nascosti vento'!$B$116/'dati nascosti vento'!$B$115)*(7+'dati nascosti vento'!$B$113*LN('dati nascosti vento'!$B$116/'dati nascosti vento'!$B$115)),'dati nascosti vento'!$B$114^2*'dati nascosti vento'!$B$113*LN(P135/'dati nascosti vento'!$B$115)*(7+'dati nascosti vento'!$B$113*LN(P135/'dati nascosti vento'!$B$115)))</f>
        <v>1.6423764975322275</v>
      </c>
      <c r="R135" s="147">
        <f>'dati nascosti vento'!$B$123*Q135*'dati nascosti vento'!$B$117*'dati nascosti vento'!$B$118/1000</f>
        <v>0.78745397472349343</v>
      </c>
      <c r="S135" s="147">
        <f>'dati nascosti vento'!$B$123*Q135*'dati nascosti vento'!$B$117*'dati nascosti vento'!$B$119/1000</f>
        <v>0.94494476966819207</v>
      </c>
      <c r="T135" s="139"/>
      <c r="U135" s="139" t="str">
        <f t="shared" si="5"/>
        <v/>
      </c>
      <c r="V135" s="2">
        <f t="shared" si="6"/>
        <v>0.78745397472349343</v>
      </c>
      <c r="W135" s="139"/>
      <c r="X135" s="139"/>
      <c r="Y135" s="139"/>
      <c r="Z135" s="139"/>
      <c r="AA135" s="139"/>
      <c r="AB135" s="139"/>
      <c r="AD135" s="409" t="s">
        <v>294</v>
      </c>
      <c r="AE135" s="409"/>
      <c r="AF135" s="409"/>
      <c r="AG135" s="409"/>
      <c r="AH135" s="409"/>
      <c r="AI135" s="409"/>
      <c r="AJ135" s="139"/>
      <c r="AK135" s="139"/>
    </row>
    <row r="136" spans="1:37" ht="25.15" customHeight="1" x14ac:dyDescent="0.25">
      <c r="A136" s="139"/>
      <c r="B136" s="139"/>
      <c r="C136" s="139"/>
      <c r="D136" s="139"/>
      <c r="E136" s="139"/>
      <c r="F136" s="139"/>
      <c r="G136" s="139"/>
      <c r="H136" s="139"/>
      <c r="I136" s="147"/>
      <c r="J136" s="148"/>
      <c r="K136" s="144"/>
      <c r="L136" s="144"/>
      <c r="M136" s="150">
        <f t="shared" si="7"/>
        <v>27</v>
      </c>
      <c r="N136" s="148"/>
      <c r="O136" s="139">
        <f t="shared" si="4"/>
        <v>28</v>
      </c>
      <c r="P136" s="145">
        <f>'dati nascosti vento'!$B$108/70*O136</f>
        <v>8.4</v>
      </c>
      <c r="Q136" s="146">
        <f>IF(P136&lt;'dati nascosti vento'!$B$116,'dati nascosti vento'!$B$114^2*'dati nascosti vento'!$B$113*LN('dati nascosti vento'!$B$116/'dati nascosti vento'!$B$115)*(7+'dati nascosti vento'!$B$113*LN('dati nascosti vento'!$B$116/'dati nascosti vento'!$B$115)),'dati nascosti vento'!$B$114^2*'dati nascosti vento'!$B$113*LN(P136/'dati nascosti vento'!$B$115)*(7+'dati nascosti vento'!$B$113*LN(P136/'dati nascosti vento'!$B$115)))</f>
        <v>1.6663644938927464</v>
      </c>
      <c r="R136" s="147">
        <f>'dati nascosti vento'!$B$123*Q136*'dati nascosti vento'!$B$117*'dati nascosti vento'!$B$118/1000</f>
        <v>0.7989552614918598</v>
      </c>
      <c r="S136" s="147">
        <f>'dati nascosti vento'!$B$123*Q136*'dati nascosti vento'!$B$117*'dati nascosti vento'!$B$119/1000</f>
        <v>0.95874631379023179</v>
      </c>
      <c r="T136" s="139"/>
      <c r="U136" s="139" t="str">
        <f t="shared" si="5"/>
        <v/>
      </c>
      <c r="V136" s="2">
        <f t="shared" si="6"/>
        <v>0.7989552614918598</v>
      </c>
      <c r="W136" s="139"/>
      <c r="X136" s="139"/>
      <c r="Y136" s="139"/>
      <c r="Z136" s="139"/>
      <c r="AA136" s="139"/>
      <c r="AB136" s="139"/>
      <c r="AC136" s="5"/>
      <c r="AD136" s="293" t="s">
        <v>303</v>
      </c>
      <c r="AE136" s="412" t="s">
        <v>302</v>
      </c>
      <c r="AF136" s="413"/>
      <c r="AG136" s="409" t="s">
        <v>297</v>
      </c>
      <c r="AH136" s="409"/>
      <c r="AI136" s="409"/>
      <c r="AJ136" s="139"/>
      <c r="AK136" s="139"/>
    </row>
    <row r="137" spans="1:37" ht="25.15" customHeight="1" x14ac:dyDescent="0.25">
      <c r="A137" t="s">
        <v>204</v>
      </c>
      <c r="G137" s="139"/>
      <c r="H137" s="139"/>
      <c r="I137" s="147"/>
      <c r="J137" s="148"/>
      <c r="K137" s="144"/>
      <c r="L137" s="144"/>
      <c r="M137" s="150">
        <f t="shared" si="7"/>
        <v>28</v>
      </c>
      <c r="N137" s="148"/>
      <c r="O137" s="139">
        <f t="shared" si="4"/>
        <v>29</v>
      </c>
      <c r="P137" s="145">
        <f>'dati nascosti vento'!$B$108/70*O137</f>
        <v>8.6999999999999993</v>
      </c>
      <c r="Q137" s="146">
        <f>IF(P137&lt;'dati nascosti vento'!$B$116,'dati nascosti vento'!$B$114^2*'dati nascosti vento'!$B$113*LN('dati nascosti vento'!$B$116/'dati nascosti vento'!$B$115)*(7+'dati nascosti vento'!$B$113*LN('dati nascosti vento'!$B$116/'dati nascosti vento'!$B$115)),'dati nascosti vento'!$B$114^2*'dati nascosti vento'!$B$113*LN(P137/'dati nascosti vento'!$B$115)*(7+'dati nascosti vento'!$B$113*LN(P137/'dati nascosti vento'!$B$115)))</f>
        <v>1.6896319976010012</v>
      </c>
      <c r="R137" s="147">
        <f>'dati nascosti vento'!$B$123*Q137*'dati nascosti vento'!$B$117*'dati nascosti vento'!$B$118/1000</f>
        <v>0.81011110079209869</v>
      </c>
      <c r="S137" s="147">
        <f>'dati nascosti vento'!$B$123*Q137*'dati nascosti vento'!$B$117*'dati nascosti vento'!$B$119/1000</f>
        <v>0.97213332095051841</v>
      </c>
      <c r="T137" s="139"/>
      <c r="U137" s="139" t="str">
        <f t="shared" si="5"/>
        <v/>
      </c>
      <c r="V137" s="2">
        <f t="shared" si="6"/>
        <v>0.81011110079209869</v>
      </c>
      <c r="W137" s="139"/>
      <c r="X137" s="139"/>
      <c r="Y137" s="139"/>
      <c r="Z137" s="139"/>
      <c r="AA137" s="139"/>
      <c r="AB137" s="139"/>
      <c r="AC137" s="5"/>
      <c r="AD137" s="257">
        <v>2</v>
      </c>
      <c r="AE137" s="255">
        <v>10</v>
      </c>
      <c r="AF137" s="255">
        <v>40</v>
      </c>
      <c r="AG137" s="257">
        <v>500</v>
      </c>
      <c r="AH137" s="290">
        <v>750</v>
      </c>
      <c r="AI137" s="290">
        <v>10000</v>
      </c>
      <c r="AJ137" s="139"/>
      <c r="AK137" s="139"/>
    </row>
    <row r="138" spans="1:37" ht="25.15" customHeight="1" x14ac:dyDescent="0.25">
      <c r="A138" s="160"/>
      <c r="B138" s="161" t="s">
        <v>205</v>
      </c>
      <c r="C138" s="161"/>
      <c r="D138" s="161"/>
      <c r="E138" s="161"/>
      <c r="F138" s="162"/>
      <c r="G138" s="139"/>
      <c r="H138" s="139"/>
      <c r="I138" s="147"/>
      <c r="J138" s="148"/>
      <c r="K138" s="144"/>
      <c r="L138" s="144"/>
      <c r="M138" s="150">
        <f t="shared" si="7"/>
        <v>29</v>
      </c>
      <c r="N138" s="148"/>
      <c r="O138" s="139">
        <f t="shared" si="4"/>
        <v>30</v>
      </c>
      <c r="P138" s="145">
        <f>'dati nascosti vento'!$B$108/70*O138</f>
        <v>9</v>
      </c>
      <c r="Q138" s="146">
        <f>IF(P138&lt;'dati nascosti vento'!$B$116,'dati nascosti vento'!$B$114^2*'dati nascosti vento'!$B$113*LN('dati nascosti vento'!$B$116/'dati nascosti vento'!$B$115)*(7+'dati nascosti vento'!$B$113*LN('dati nascosti vento'!$B$116/'dati nascosti vento'!$B$115)),'dati nascosti vento'!$B$114^2*'dati nascosti vento'!$B$113*LN(P138/'dati nascosti vento'!$B$115)*(7+'dati nascosti vento'!$B$113*LN(P138/'dati nascosti vento'!$B$115)))</f>
        <v>1.7122238245519728</v>
      </c>
      <c r="R138" s="147">
        <f>'dati nascosti vento'!$B$123*Q138*'dati nascosti vento'!$B$117*'dati nascosti vento'!$B$118/1000</f>
        <v>0.8209429800570166</v>
      </c>
      <c r="S138" s="147">
        <f>'dati nascosti vento'!$B$123*Q138*'dati nascosti vento'!$B$117*'dati nascosti vento'!$B$119/1000</f>
        <v>0.98513157606841995</v>
      </c>
      <c r="T138" s="139"/>
      <c r="U138" s="139" t="str">
        <f t="shared" si="5"/>
        <v/>
      </c>
      <c r="V138" s="2">
        <f t="shared" si="6"/>
        <v>0.8209429800570166</v>
      </c>
      <c r="W138" s="139"/>
      <c r="X138" s="139"/>
      <c r="Y138" s="139"/>
      <c r="Z138" s="139"/>
      <c r="AA138" s="139"/>
      <c r="AB138" s="139"/>
      <c r="AC138" s="257" t="s">
        <v>33</v>
      </c>
      <c r="AD138" s="296" t="s">
        <v>304</v>
      </c>
      <c r="AE138" s="291" t="s">
        <v>167</v>
      </c>
      <c r="AF138" s="291" t="s">
        <v>168</v>
      </c>
      <c r="AG138" s="291" t="s">
        <v>168</v>
      </c>
      <c r="AH138" s="292" t="s">
        <v>168</v>
      </c>
      <c r="AI138" s="292" t="s">
        <v>168</v>
      </c>
      <c r="AJ138" s="139"/>
      <c r="AK138" s="139"/>
    </row>
    <row r="139" spans="1:37" ht="25.15" customHeight="1" x14ac:dyDescent="0.25">
      <c r="A139" s="163">
        <v>1</v>
      </c>
      <c r="B139" s="1" t="s">
        <v>206</v>
      </c>
      <c r="C139" s="1"/>
      <c r="D139" s="1"/>
      <c r="E139" s="1"/>
      <c r="F139" s="164"/>
      <c r="G139" s="139"/>
      <c r="H139" s="139"/>
      <c r="I139" s="147"/>
      <c r="J139" s="148"/>
      <c r="K139" s="144"/>
      <c r="L139" s="144"/>
      <c r="M139" s="150">
        <f t="shared" si="7"/>
        <v>30</v>
      </c>
      <c r="N139" s="148"/>
      <c r="O139" s="139">
        <f t="shared" si="4"/>
        <v>31</v>
      </c>
      <c r="P139" s="145">
        <f>'dati nascosti vento'!$B$108/70*O139</f>
        <v>9.2999999999999989</v>
      </c>
      <c r="Q139" s="146">
        <f>IF(P139&lt;'dati nascosti vento'!$B$116,'dati nascosti vento'!$B$114^2*'dati nascosti vento'!$B$113*LN('dati nascosti vento'!$B$116/'dati nascosti vento'!$B$115)*(7+'dati nascosti vento'!$B$113*LN('dati nascosti vento'!$B$116/'dati nascosti vento'!$B$115)),'dati nascosti vento'!$B$114^2*'dati nascosti vento'!$B$113*LN(P139/'dati nascosti vento'!$B$115)*(7+'dati nascosti vento'!$B$113*LN(P139/'dati nascosti vento'!$B$115)))</f>
        <v>1.7341806419150443</v>
      </c>
      <c r="R139" s="147">
        <f>'dati nascosti vento'!$B$123*Q139*'dati nascosti vento'!$B$117*'dati nascosti vento'!$B$118/1000</f>
        <v>0.83147039757109309</v>
      </c>
      <c r="S139" s="147">
        <f>'dati nascosti vento'!$B$123*Q139*'dati nascosti vento'!$B$117*'dati nascosti vento'!$B$119/1000</f>
        <v>0.99776447708531169</v>
      </c>
      <c r="T139" s="139"/>
      <c r="U139" s="139" t="str">
        <f t="shared" si="5"/>
        <v/>
      </c>
      <c r="V139" s="2">
        <f t="shared" si="6"/>
        <v>0.83147039757109309</v>
      </c>
      <c r="W139" s="139"/>
      <c r="X139" s="139"/>
      <c r="Y139" s="139"/>
      <c r="Z139" s="139"/>
      <c r="AA139" s="139"/>
      <c r="AB139" s="139"/>
      <c r="AC139" s="257" t="s">
        <v>3</v>
      </c>
      <c r="AD139" s="296" t="s">
        <v>304</v>
      </c>
      <c r="AE139" s="291" t="s">
        <v>166</v>
      </c>
      <c r="AF139" s="291" t="s">
        <v>167</v>
      </c>
      <c r="AG139" s="291" t="s">
        <v>167</v>
      </c>
      <c r="AH139" s="292" t="s">
        <v>167</v>
      </c>
      <c r="AI139" s="292" t="s">
        <v>167</v>
      </c>
      <c r="AJ139" s="139"/>
      <c r="AK139" s="139"/>
    </row>
    <row r="140" spans="1:37" ht="25.15" customHeight="1" x14ac:dyDescent="0.25">
      <c r="A140" s="163">
        <v>2</v>
      </c>
      <c r="B140" s="1" t="s">
        <v>207</v>
      </c>
      <c r="C140" s="1"/>
      <c r="D140" s="1"/>
      <c r="E140" s="1"/>
      <c r="F140" s="164"/>
      <c r="G140" s="139"/>
      <c r="H140" s="139"/>
      <c r="I140" s="147"/>
      <c r="J140" s="148"/>
      <c r="K140" s="144"/>
      <c r="L140" s="144"/>
      <c r="M140" s="150">
        <f t="shared" si="7"/>
        <v>31</v>
      </c>
      <c r="N140" s="148"/>
      <c r="O140" s="139">
        <f t="shared" si="4"/>
        <v>32</v>
      </c>
      <c r="P140" s="145">
        <f>'dati nascosti vento'!$B$108/70*O140</f>
        <v>9.6</v>
      </c>
      <c r="Q140" s="146">
        <f>IF(P140&lt;'dati nascosti vento'!$B$116,'dati nascosti vento'!$B$114^2*'dati nascosti vento'!$B$113*LN('dati nascosti vento'!$B$116/'dati nascosti vento'!$B$115)*(7+'dati nascosti vento'!$B$113*LN('dati nascosti vento'!$B$116/'dati nascosti vento'!$B$115)),'dati nascosti vento'!$B$114^2*'dati nascosti vento'!$B$113*LN(P140/'dati nascosti vento'!$B$115)*(7+'dati nascosti vento'!$B$113*LN(P140/'dati nascosti vento'!$B$115)))</f>
        <v>1.7555394707095713</v>
      </c>
      <c r="R140" s="147">
        <f>'dati nascosti vento'!$B$123*Q140*'dati nascosti vento'!$B$117*'dati nascosti vento'!$B$118/1000</f>
        <v>0.84171110343540667</v>
      </c>
      <c r="S140" s="147">
        <f>'dati nascosti vento'!$B$123*Q140*'dati nascosti vento'!$B$117*'dati nascosti vento'!$B$119/1000</f>
        <v>1.010053324122488</v>
      </c>
      <c r="T140" s="139"/>
      <c r="U140" s="139" t="str">
        <f t="shared" si="5"/>
        <v/>
      </c>
      <c r="V140" s="2">
        <f t="shared" si="6"/>
        <v>0.84171110343540667</v>
      </c>
      <c r="W140" s="139"/>
      <c r="X140" s="139"/>
      <c r="Y140" s="139"/>
      <c r="Z140" s="139"/>
      <c r="AA140" s="139"/>
      <c r="AB140" s="139"/>
      <c r="AC140" s="257" t="s">
        <v>35</v>
      </c>
      <c r="AD140" s="296" t="s">
        <v>304</v>
      </c>
      <c r="AE140" s="291" t="s">
        <v>166</v>
      </c>
      <c r="AF140" s="291" t="s">
        <v>166</v>
      </c>
      <c r="AG140" s="291" t="s">
        <v>166</v>
      </c>
      <c r="AH140" s="292" t="s">
        <v>167</v>
      </c>
      <c r="AI140" s="292" t="s">
        <v>167</v>
      </c>
      <c r="AJ140" s="139"/>
      <c r="AK140" s="139"/>
    </row>
    <row r="141" spans="1:37" ht="25.15" customHeight="1" x14ac:dyDescent="0.25">
      <c r="A141" s="163">
        <v>3</v>
      </c>
      <c r="B141" s="1" t="s">
        <v>94</v>
      </c>
      <c r="C141" s="1"/>
      <c r="D141" s="1"/>
      <c r="E141" s="1"/>
      <c r="F141" s="164"/>
      <c r="G141" s="139"/>
      <c r="H141" s="139"/>
      <c r="I141" s="147"/>
      <c r="J141" s="148"/>
      <c r="K141" s="148"/>
      <c r="L141" s="148"/>
      <c r="M141" s="150">
        <f t="shared" si="7"/>
        <v>32</v>
      </c>
      <c r="N141" s="148"/>
      <c r="O141" s="139">
        <f t="shared" si="4"/>
        <v>33</v>
      </c>
      <c r="P141" s="145">
        <f>'dati nascosti vento'!$B$108/70*O141</f>
        <v>9.9</v>
      </c>
      <c r="Q141" s="146">
        <f>IF(P141&lt;'dati nascosti vento'!$B$116,'dati nascosti vento'!$B$114^2*'dati nascosti vento'!$B$113*LN('dati nascosti vento'!$B$116/'dati nascosti vento'!$B$115)*(7+'dati nascosti vento'!$B$113*LN('dati nascosti vento'!$B$116/'dati nascosti vento'!$B$115)),'dati nascosti vento'!$B$114^2*'dati nascosti vento'!$B$113*LN(P141/'dati nascosti vento'!$B$115)*(7+'dati nascosti vento'!$B$113*LN(P141/'dati nascosti vento'!$B$115)))</f>
        <v>1.7763341139906292</v>
      </c>
      <c r="R141" s="147">
        <f>'dati nascosti vento'!$B$123*Q141*'dati nascosti vento'!$B$117*'dati nascosti vento'!$B$118/1000</f>
        <v>0.85168130486560889</v>
      </c>
      <c r="S141" s="147">
        <f>'dati nascosti vento'!$B$123*Q141*'dati nascosti vento'!$B$117*'dati nascosti vento'!$B$119/1000</f>
        <v>1.0220175658387307</v>
      </c>
      <c r="T141" s="139"/>
      <c r="U141" s="139" t="str">
        <f t="shared" si="5"/>
        <v/>
      </c>
      <c r="V141" s="2">
        <f t="shared" si="6"/>
        <v>0.85168130486560889</v>
      </c>
      <c r="W141" s="139"/>
      <c r="X141" s="139"/>
      <c r="Y141" s="139"/>
      <c r="Z141" s="139"/>
      <c r="AA141" s="139"/>
      <c r="AB141" s="139"/>
      <c r="AC141" s="257" t="s">
        <v>37</v>
      </c>
      <c r="AD141" s="296" t="s">
        <v>165</v>
      </c>
      <c r="AE141" s="291" t="s">
        <v>68</v>
      </c>
      <c r="AF141" s="291" t="s">
        <v>68</v>
      </c>
      <c r="AG141" s="291" t="s">
        <v>68</v>
      </c>
      <c r="AH141" s="292" t="s">
        <v>166</v>
      </c>
      <c r="AI141" s="292" t="s">
        <v>166</v>
      </c>
      <c r="AJ141" s="139"/>
      <c r="AK141" s="139"/>
    </row>
    <row r="142" spans="1:37" ht="25.15" customHeight="1" x14ac:dyDescent="0.25">
      <c r="A142" s="163"/>
      <c r="B142" s="1"/>
      <c r="C142" s="1"/>
      <c r="D142" s="1"/>
      <c r="E142" s="1"/>
      <c r="F142" s="164"/>
      <c r="G142" s="139"/>
      <c r="H142" s="139"/>
      <c r="I142" s="147"/>
      <c r="J142" s="148"/>
      <c r="K142" s="144"/>
      <c r="L142" s="144"/>
      <c r="M142" s="150">
        <f t="shared" si="7"/>
        <v>33</v>
      </c>
      <c r="N142" s="148"/>
      <c r="O142" s="139">
        <f t="shared" si="4"/>
        <v>34</v>
      </c>
      <c r="P142" s="145">
        <f>'dati nascosti vento'!$B$108/70*O142</f>
        <v>10.199999999999999</v>
      </c>
      <c r="Q142" s="146">
        <f>IF(P142&lt;'dati nascosti vento'!$B$116,'dati nascosti vento'!$B$114^2*'dati nascosti vento'!$B$113*LN('dati nascosti vento'!$B$116/'dati nascosti vento'!$B$115)*(7+'dati nascosti vento'!$B$113*LN('dati nascosti vento'!$B$116/'dati nascosti vento'!$B$115)),'dati nascosti vento'!$B$114^2*'dati nascosti vento'!$B$113*LN(P142/'dati nascosti vento'!$B$115)*(7+'dati nascosti vento'!$B$113*LN(P142/'dati nascosti vento'!$B$115)))</f>
        <v>1.7965955235392004</v>
      </c>
      <c r="R142" s="147">
        <f>'dati nascosti vento'!$B$123*Q142*'dati nascosti vento'!$B$117*'dati nascosti vento'!$B$118/1000</f>
        <v>0.86139584200523311</v>
      </c>
      <c r="S142" s="147">
        <f>'dati nascosti vento'!$B$123*Q142*'dati nascosti vento'!$B$117*'dati nascosti vento'!$B$119/1000</f>
        <v>1.0336750104062795</v>
      </c>
      <c r="T142" s="139"/>
      <c r="U142" s="139" t="str">
        <f t="shared" si="5"/>
        <v/>
      </c>
      <c r="V142" s="2">
        <f t="shared" si="6"/>
        <v>0.86139584200523311</v>
      </c>
      <c r="W142" s="139"/>
      <c r="X142" s="139"/>
      <c r="Y142" s="139"/>
      <c r="Z142" s="139"/>
      <c r="AA142" s="139"/>
      <c r="AB142" s="139"/>
      <c r="AC142" s="5"/>
      <c r="AD142" s="409" t="s">
        <v>295</v>
      </c>
      <c r="AE142" s="409"/>
      <c r="AF142" s="409"/>
      <c r="AG142" s="409"/>
      <c r="AH142" s="409"/>
      <c r="AI142" s="409"/>
      <c r="AJ142" s="139"/>
      <c r="AK142" s="139"/>
    </row>
    <row r="143" spans="1:37" ht="25.15" customHeight="1" x14ac:dyDescent="0.25">
      <c r="A143" s="163"/>
      <c r="B143" s="1"/>
      <c r="C143" s="3" t="s">
        <v>208</v>
      </c>
      <c r="D143" s="3" t="s">
        <v>209</v>
      </c>
      <c r="E143" s="1"/>
      <c r="F143" s="164"/>
      <c r="G143" s="139"/>
      <c r="H143" s="139"/>
      <c r="I143" s="147"/>
      <c r="J143" s="148"/>
      <c r="K143" s="144"/>
      <c r="L143" s="144"/>
      <c r="M143" s="150">
        <f t="shared" si="7"/>
        <v>34</v>
      </c>
      <c r="N143" s="148"/>
      <c r="O143" s="139">
        <f t="shared" si="4"/>
        <v>35</v>
      </c>
      <c r="P143" s="145">
        <f>'dati nascosti vento'!$B$108/70*O143</f>
        <v>10.5</v>
      </c>
      <c r="Q143" s="146">
        <f>IF(P143&lt;'dati nascosti vento'!$B$116,'dati nascosti vento'!$B$114^2*'dati nascosti vento'!$B$113*LN('dati nascosti vento'!$B$116/'dati nascosti vento'!$B$115)*(7+'dati nascosti vento'!$B$113*LN('dati nascosti vento'!$B$116/'dati nascosti vento'!$B$115)),'dati nascosti vento'!$B$114^2*'dati nascosti vento'!$B$113*LN(P143/'dati nascosti vento'!$B$115)*(7+'dati nascosti vento'!$B$113*LN(P143/'dati nascosti vento'!$B$115)))</f>
        <v>1.816352115408101</v>
      </c>
      <c r="R143" s="147">
        <f>'dati nascosti vento'!$B$123*Q143*'dati nascosti vento'!$B$117*'dati nascosti vento'!$B$118/1000</f>
        <v>0.87086833921737161</v>
      </c>
      <c r="S143" s="147">
        <f>'dati nascosti vento'!$B$123*Q143*'dati nascosti vento'!$B$117*'dati nascosti vento'!$B$119/1000</f>
        <v>1.0450420070608459</v>
      </c>
      <c r="T143" s="139"/>
      <c r="U143" s="139" t="str">
        <f t="shared" si="5"/>
        <v/>
      </c>
      <c r="V143" s="2">
        <f t="shared" si="6"/>
        <v>0.87086833921737161</v>
      </c>
      <c r="W143" s="139"/>
      <c r="X143" s="139"/>
      <c r="Y143" s="139"/>
      <c r="Z143" s="139"/>
      <c r="AA143" s="139"/>
      <c r="AB143" s="139"/>
      <c r="AC143" s="5"/>
      <c r="AD143" s="293" t="s">
        <v>303</v>
      </c>
      <c r="AE143" s="412" t="s">
        <v>302</v>
      </c>
      <c r="AF143" s="413"/>
      <c r="AG143" s="409" t="s">
        <v>297</v>
      </c>
      <c r="AH143" s="409"/>
      <c r="AI143" s="409"/>
      <c r="AJ143" s="139"/>
      <c r="AK143" s="139"/>
    </row>
    <row r="144" spans="1:37" ht="25.15" customHeight="1" x14ac:dyDescent="0.25">
      <c r="A144" s="163"/>
      <c r="B144" s="1"/>
      <c r="C144" s="3">
        <f>'CALCOLO DEL VENTO'!F36/'CALCOLO DEL VENTO'!C122</f>
        <v>0.26250000000000001</v>
      </c>
      <c r="D144" s="3">
        <f>'CALCOLO DEL VENTO'!C122/'CALCOLO DEL VENTO'!C123</f>
        <v>16</v>
      </c>
      <c r="E144" s="1"/>
      <c r="F144" s="164"/>
      <c r="G144" s="139"/>
      <c r="H144" s="139"/>
      <c r="I144" s="147"/>
      <c r="J144" s="148"/>
      <c r="K144" s="144"/>
      <c r="L144" s="144"/>
      <c r="M144" s="150">
        <f t="shared" si="7"/>
        <v>35</v>
      </c>
      <c r="N144" s="148"/>
      <c r="O144" s="139">
        <f t="shared" si="4"/>
        <v>36</v>
      </c>
      <c r="P144" s="145">
        <f>'dati nascosti vento'!$B$108/70*O144</f>
        <v>10.799999999999999</v>
      </c>
      <c r="Q144" s="146">
        <f>IF(P144&lt;'dati nascosti vento'!$B$116,'dati nascosti vento'!$B$114^2*'dati nascosti vento'!$B$113*LN('dati nascosti vento'!$B$116/'dati nascosti vento'!$B$115)*(7+'dati nascosti vento'!$B$113*LN('dati nascosti vento'!$B$116/'dati nascosti vento'!$B$115)),'dati nascosti vento'!$B$114^2*'dati nascosti vento'!$B$113*LN(P144/'dati nascosti vento'!$B$115)*(7+'dati nascosti vento'!$B$113*LN(P144/'dati nascosti vento'!$B$115)))</f>
        <v>1.8356300426909722</v>
      </c>
      <c r="R144" s="147">
        <f>'dati nascosti vento'!$B$123*Q144*'dati nascosti vento'!$B$117*'dati nascosti vento'!$B$118/1000</f>
        <v>0.88011133586651802</v>
      </c>
      <c r="S144" s="147">
        <f>'dati nascosti vento'!$B$123*Q144*'dati nascosti vento'!$B$117*'dati nascosti vento'!$B$119/1000</f>
        <v>1.0561336030398216</v>
      </c>
      <c r="T144" s="139"/>
      <c r="U144" s="139" t="str">
        <f t="shared" si="5"/>
        <v/>
      </c>
      <c r="V144" s="2">
        <f t="shared" si="6"/>
        <v>0.88011133586651802</v>
      </c>
      <c r="W144" s="139"/>
      <c r="X144" s="139"/>
      <c r="Y144" s="139"/>
      <c r="Z144" s="139"/>
      <c r="AA144" s="139"/>
      <c r="AB144" s="139"/>
      <c r="AD144" s="257">
        <v>2</v>
      </c>
      <c r="AE144" s="255">
        <v>10</v>
      </c>
      <c r="AF144" s="255">
        <v>40</v>
      </c>
      <c r="AG144" s="257">
        <v>500</v>
      </c>
      <c r="AH144" s="290">
        <v>10000</v>
      </c>
      <c r="AI144" s="290"/>
      <c r="AJ144" s="139"/>
      <c r="AK144" s="139"/>
    </row>
    <row r="145" spans="1:37" ht="25.15" customHeight="1" x14ac:dyDescent="0.25">
      <c r="A145" s="163"/>
      <c r="B145" s="1"/>
      <c r="C145" s="1"/>
      <c r="D145" s="1"/>
      <c r="E145" s="1"/>
      <c r="F145" s="164"/>
      <c r="G145" s="139"/>
      <c r="H145" s="139"/>
      <c r="I145" s="147"/>
      <c r="J145" s="148"/>
      <c r="K145" s="144"/>
      <c r="L145" s="144"/>
      <c r="M145" s="150">
        <f t="shared" si="7"/>
        <v>36</v>
      </c>
      <c r="N145" s="148"/>
      <c r="O145" s="139">
        <f t="shared" si="4"/>
        <v>37</v>
      </c>
      <c r="P145" s="145">
        <f>'dati nascosti vento'!$B$108/70*O145</f>
        <v>11.1</v>
      </c>
      <c r="Q145" s="146">
        <f>IF(P145&lt;'dati nascosti vento'!$B$116,'dati nascosti vento'!$B$114^2*'dati nascosti vento'!$B$113*LN('dati nascosti vento'!$B$116/'dati nascosti vento'!$B$115)*(7+'dati nascosti vento'!$B$113*LN('dati nascosti vento'!$B$116/'dati nascosti vento'!$B$115)),'dati nascosti vento'!$B$114^2*'dati nascosti vento'!$B$113*LN(P145/'dati nascosti vento'!$B$115)*(7+'dati nascosti vento'!$B$113*LN(P145/'dati nascosti vento'!$B$115)))</f>
        <v>1.8544534323216413</v>
      </c>
      <c r="R145" s="147">
        <f>'dati nascosti vento'!$B$123*Q145*'dati nascosti vento'!$B$117*'dati nascosti vento'!$B$118/1000</f>
        <v>0.88913639985441073</v>
      </c>
      <c r="S145" s="147">
        <f>'dati nascosti vento'!$B$123*Q145*'dati nascosti vento'!$B$117*'dati nascosti vento'!$B$119/1000</f>
        <v>1.0669636798252928</v>
      </c>
      <c r="T145" s="139"/>
      <c r="U145" s="139" t="str">
        <f t="shared" si="5"/>
        <v/>
      </c>
      <c r="V145" s="2">
        <f t="shared" si="6"/>
        <v>0.88913639985441073</v>
      </c>
      <c r="W145" s="139"/>
      <c r="X145" s="139"/>
      <c r="Y145" s="139"/>
      <c r="Z145" s="139"/>
      <c r="AA145" s="139"/>
      <c r="AB145" s="139"/>
      <c r="AC145" s="257" t="s">
        <v>33</v>
      </c>
      <c r="AD145" s="296" t="s">
        <v>304</v>
      </c>
      <c r="AE145" s="291" t="s">
        <v>166</v>
      </c>
      <c r="AF145" s="291" t="s">
        <v>167</v>
      </c>
      <c r="AG145" s="291" t="s">
        <v>168</v>
      </c>
      <c r="AH145" s="292" t="s">
        <v>168</v>
      </c>
      <c r="AJ145" s="139"/>
      <c r="AK145" s="139"/>
    </row>
    <row r="146" spans="1:37" ht="25.15" customHeight="1" x14ac:dyDescent="0.25">
      <c r="A146" s="163"/>
      <c r="B146" s="1"/>
      <c r="C146" s="3">
        <v>1</v>
      </c>
      <c r="D146" s="3">
        <v>2</v>
      </c>
      <c r="E146" s="3">
        <v>3</v>
      </c>
      <c r="F146" s="164"/>
      <c r="G146" s="139"/>
      <c r="H146" s="139"/>
      <c r="I146" s="147"/>
      <c r="J146" s="148"/>
      <c r="K146" s="144"/>
      <c r="L146" s="144"/>
      <c r="M146" s="150">
        <f t="shared" si="7"/>
        <v>37</v>
      </c>
      <c r="N146" s="148"/>
      <c r="O146" s="139">
        <f t="shared" si="4"/>
        <v>38</v>
      </c>
      <c r="P146" s="145">
        <f>'dati nascosti vento'!$B$108/70*O146</f>
        <v>11.4</v>
      </c>
      <c r="Q146" s="146">
        <f>IF(P146&lt;'dati nascosti vento'!$B$116,'dati nascosti vento'!$B$114^2*'dati nascosti vento'!$B$113*LN('dati nascosti vento'!$B$116/'dati nascosti vento'!$B$115)*(7+'dati nascosti vento'!$B$113*LN('dati nascosti vento'!$B$116/'dati nascosti vento'!$B$115)),'dati nascosti vento'!$B$114^2*'dati nascosti vento'!$B$113*LN(P146/'dati nascosti vento'!$B$115)*(7+'dati nascosti vento'!$B$113*LN(P146/'dati nascosti vento'!$B$115)))</f>
        <v>1.8728445914758545</v>
      </c>
      <c r="R146" s="147">
        <f>'dati nascosti vento'!$B$123*Q146*'dati nascosti vento'!$B$117*'dati nascosti vento'!$B$118/1000</f>
        <v>0.89795422658142365</v>
      </c>
      <c r="S146" s="147">
        <f>'dati nascosti vento'!$B$123*Q146*'dati nascosti vento'!$B$117*'dati nascosti vento'!$B$119/1000</f>
        <v>1.0775450718977084</v>
      </c>
      <c r="T146" s="139"/>
      <c r="U146" s="139" t="str">
        <f t="shared" si="5"/>
        <v/>
      </c>
      <c r="V146" s="2">
        <f t="shared" si="6"/>
        <v>0.89795422658142365</v>
      </c>
      <c r="W146" s="139"/>
      <c r="X146" s="139"/>
      <c r="Y146" s="139"/>
      <c r="Z146" s="139"/>
      <c r="AA146" s="139"/>
      <c r="AB146" s="139"/>
      <c r="AC146" s="257" t="s">
        <v>3</v>
      </c>
      <c r="AD146" s="296" t="s">
        <v>304</v>
      </c>
      <c r="AE146" s="291" t="s">
        <v>68</v>
      </c>
      <c r="AF146" s="291" t="s">
        <v>166</v>
      </c>
      <c r="AG146" s="291" t="s">
        <v>167</v>
      </c>
      <c r="AH146" s="292" t="s">
        <v>167</v>
      </c>
      <c r="AJ146" s="139"/>
      <c r="AK146" s="139"/>
    </row>
    <row r="147" spans="1:37" ht="25.15" customHeight="1" x14ac:dyDescent="0.25">
      <c r="A147" s="165"/>
      <c r="B147" s="166"/>
      <c r="C147" s="19">
        <f>1+'CALCOLO DEL VENTO'!F122*'CALCOLO DEL VENTO'!F123</f>
        <v>1.5</v>
      </c>
      <c r="D147" s="19">
        <f>IF((1+'CALCOLO DEL VENTO'!F122*'CALCOLO DEL VENTO'!F123*(1-0.1*'CALCOLO DEL VENTO'!C125/'CALCOLO DEL VENTO'!C122))&gt;=1,(1+'CALCOLO DEL VENTO'!F122*'CALCOLO DEL VENTO'!F123*(1-0.1*'CALCOLO DEL VENTO'!C125/'CALCOLO DEL VENTO'!C122)),1)</f>
        <v>1.5</v>
      </c>
      <c r="E147" s="19">
        <f>1+'CALCOLO DEL VENTO'!F122*'CALCOLO DEL VENTO'!F123*'CALCOLO DEL VENTO'!C124/'CALCOLO DEL VENTO'!C122</f>
        <v>1.0625</v>
      </c>
      <c r="F147" s="167"/>
      <c r="G147" s="139"/>
      <c r="H147" s="139"/>
      <c r="I147" s="147"/>
      <c r="J147" s="148"/>
      <c r="K147" s="144"/>
      <c r="L147" s="144"/>
      <c r="M147" s="150">
        <f t="shared" si="7"/>
        <v>38</v>
      </c>
      <c r="N147" s="148"/>
      <c r="O147" s="139">
        <f t="shared" si="4"/>
        <v>39</v>
      </c>
      <c r="P147" s="145">
        <f>'dati nascosti vento'!$B$108/70*O147</f>
        <v>11.7</v>
      </c>
      <c r="Q147" s="146">
        <f>IF(P147&lt;'dati nascosti vento'!$B$116,'dati nascosti vento'!$B$114^2*'dati nascosti vento'!$B$113*LN('dati nascosti vento'!$B$116/'dati nascosti vento'!$B$115)*(7+'dati nascosti vento'!$B$113*LN('dati nascosti vento'!$B$116/'dati nascosti vento'!$B$115)),'dati nascosti vento'!$B$114^2*'dati nascosti vento'!$B$113*LN(P147/'dati nascosti vento'!$B$115)*(7+'dati nascosti vento'!$B$113*LN(P147/'dati nascosti vento'!$B$115)))</f>
        <v>1.8908241881623451</v>
      </c>
      <c r="R147" s="147">
        <f>'dati nascosti vento'!$B$123*Q147*'dati nascosti vento'!$B$117*'dati nascosti vento'!$B$118/1000</f>
        <v>0.90657472553277607</v>
      </c>
      <c r="S147" s="147">
        <f>'dati nascosti vento'!$B$123*Q147*'dati nascosti vento'!$B$117*'dati nascosti vento'!$B$119/1000</f>
        <v>1.0878896706393311</v>
      </c>
      <c r="T147" s="139"/>
      <c r="U147" s="139" t="str">
        <f t="shared" si="5"/>
        <v/>
      </c>
      <c r="V147" s="2">
        <f t="shared" si="6"/>
        <v>0.90657472553277607</v>
      </c>
      <c r="W147" s="139"/>
      <c r="X147" s="139"/>
      <c r="Y147" s="139"/>
      <c r="Z147" s="139"/>
      <c r="AA147" s="139"/>
      <c r="AB147" s="139"/>
      <c r="AC147" s="257" t="s">
        <v>35</v>
      </c>
      <c r="AD147" s="296" t="s">
        <v>304</v>
      </c>
      <c r="AE147" s="291" t="s">
        <v>68</v>
      </c>
      <c r="AF147" s="291" t="s">
        <v>166</v>
      </c>
      <c r="AG147" s="291" t="s">
        <v>166</v>
      </c>
      <c r="AH147" s="292" t="s">
        <v>167</v>
      </c>
      <c r="AJ147" s="139"/>
      <c r="AK147" s="139"/>
    </row>
    <row r="148" spans="1:37" ht="25.15" customHeight="1" x14ac:dyDescent="0.25">
      <c r="A148" s="139"/>
      <c r="B148" s="139"/>
      <c r="C148" s="139"/>
      <c r="D148" s="139"/>
      <c r="E148" s="139"/>
      <c r="F148" s="139"/>
      <c r="G148" s="139"/>
      <c r="H148" s="139"/>
      <c r="I148" s="147"/>
      <c r="J148" s="148"/>
      <c r="K148" s="144"/>
      <c r="L148" s="144"/>
      <c r="M148" s="150">
        <f t="shared" si="7"/>
        <v>39</v>
      </c>
      <c r="N148" s="148"/>
      <c r="O148" s="139">
        <f t="shared" si="4"/>
        <v>40</v>
      </c>
      <c r="P148" s="145">
        <f>'dati nascosti vento'!$B$108/70*O148</f>
        <v>12</v>
      </c>
      <c r="Q148" s="146">
        <f>IF(P148&lt;'dati nascosti vento'!$B$116,'dati nascosti vento'!$B$114^2*'dati nascosti vento'!$B$113*LN('dati nascosti vento'!$B$116/'dati nascosti vento'!$B$115)*(7+'dati nascosti vento'!$B$113*LN('dati nascosti vento'!$B$116/'dati nascosti vento'!$B$115)),'dati nascosti vento'!$B$114^2*'dati nascosti vento'!$B$113*LN(P148/'dati nascosti vento'!$B$115)*(7+'dati nascosti vento'!$B$113*LN(P148/'dati nascosti vento'!$B$115)))</f>
        <v>1.9084114097998237</v>
      </c>
      <c r="R148" s="147">
        <f>'dati nascosti vento'!$B$123*Q148*'dati nascosti vento'!$B$117*'dati nascosti vento'!$B$118/1000</f>
        <v>0.91500709630986932</v>
      </c>
      <c r="S148" s="147">
        <f>'dati nascosti vento'!$B$123*Q148*'dati nascosti vento'!$B$117*'dati nascosti vento'!$B$119/1000</f>
        <v>1.0980085155718431</v>
      </c>
      <c r="T148" s="139"/>
      <c r="U148" s="139" t="str">
        <f t="shared" si="5"/>
        <v/>
      </c>
      <c r="V148" s="2">
        <f t="shared" si="6"/>
        <v>0.91500709630986932</v>
      </c>
      <c r="W148" s="139"/>
      <c r="X148" s="139"/>
      <c r="Y148" s="139"/>
      <c r="Z148" s="139"/>
      <c r="AA148" s="139"/>
      <c r="AB148" s="139"/>
      <c r="AC148" s="257" t="s">
        <v>37</v>
      </c>
      <c r="AD148" s="296" t="s">
        <v>165</v>
      </c>
      <c r="AE148" s="291" t="s">
        <v>165</v>
      </c>
      <c r="AF148" s="291" t="s">
        <v>68</v>
      </c>
      <c r="AG148" s="291" t="s">
        <v>68</v>
      </c>
      <c r="AH148" s="292" t="s">
        <v>166</v>
      </c>
      <c r="AJ148" s="139"/>
      <c r="AK148" s="139"/>
    </row>
    <row r="149" spans="1:37" ht="25.15" customHeight="1" x14ac:dyDescent="0.25">
      <c r="A149" s="139"/>
      <c r="B149" s="139"/>
      <c r="C149" s="139"/>
      <c r="D149" s="139"/>
      <c r="E149" s="139"/>
      <c r="F149" s="139"/>
      <c r="G149" s="139"/>
      <c r="H149" s="139"/>
      <c r="I149" s="147"/>
      <c r="J149" s="148"/>
      <c r="K149" s="144"/>
      <c r="L149" s="144"/>
      <c r="M149" s="150">
        <f t="shared" si="7"/>
        <v>40</v>
      </c>
      <c r="N149" s="148"/>
      <c r="O149" s="139">
        <f t="shared" si="4"/>
        <v>41</v>
      </c>
      <c r="P149" s="145">
        <f>'dati nascosti vento'!$B$108/70*O149</f>
        <v>12.299999999999999</v>
      </c>
      <c r="Q149" s="146">
        <f>IF(P149&lt;'dati nascosti vento'!$B$116,'dati nascosti vento'!$B$114^2*'dati nascosti vento'!$B$113*LN('dati nascosti vento'!$B$116/'dati nascosti vento'!$B$115)*(7+'dati nascosti vento'!$B$113*LN('dati nascosti vento'!$B$116/'dati nascosti vento'!$B$115)),'dati nascosti vento'!$B$114^2*'dati nascosti vento'!$B$113*LN(P149/'dati nascosti vento'!$B$115)*(7+'dati nascosti vento'!$B$113*LN(P149/'dati nascosti vento'!$B$115)))</f>
        <v>1.9256241029383745</v>
      </c>
      <c r="R149" s="147">
        <f>'dati nascosti vento'!$B$123*Q149*'dati nascosti vento'!$B$117*'dati nascosti vento'!$B$118/1000</f>
        <v>0.92325989562111965</v>
      </c>
      <c r="S149" s="147">
        <f>'dati nascosti vento'!$B$123*Q149*'dati nascosti vento'!$B$117*'dati nascosti vento'!$B$119/1000</f>
        <v>1.1079118747453436</v>
      </c>
      <c r="T149" s="139"/>
      <c r="U149" s="139" t="str">
        <f t="shared" si="5"/>
        <v/>
      </c>
      <c r="V149" s="2">
        <f t="shared" si="6"/>
        <v>0.92325989562111965</v>
      </c>
      <c r="W149" s="139"/>
      <c r="X149" s="139"/>
      <c r="Y149" s="139"/>
      <c r="Z149" s="139"/>
      <c r="AA149" s="139"/>
      <c r="AB149" s="139"/>
      <c r="AC149" s="5"/>
      <c r="AD149" s="409" t="s">
        <v>296</v>
      </c>
      <c r="AE149" s="409"/>
      <c r="AF149" s="409"/>
      <c r="AG149" s="409"/>
      <c r="AH149" s="409"/>
      <c r="AI149" s="409"/>
      <c r="AJ149" s="139"/>
      <c r="AK149" s="139"/>
    </row>
    <row r="150" spans="1:37" ht="25.15" customHeight="1" x14ac:dyDescent="0.25">
      <c r="A150" s="139"/>
      <c r="B150" s="168" t="s">
        <v>210</v>
      </c>
      <c r="C150" s="124"/>
      <c r="D150" s="124"/>
      <c r="E150" s="124"/>
      <c r="F150" s="124"/>
      <c r="G150" s="124"/>
      <c r="H150" s="139"/>
      <c r="I150" s="147"/>
      <c r="J150" s="148"/>
      <c r="K150" s="144"/>
      <c r="L150" s="144"/>
      <c r="M150" s="150">
        <f t="shared" si="7"/>
        <v>41</v>
      </c>
      <c r="N150" s="148"/>
      <c r="O150" s="139">
        <f t="shared" si="4"/>
        <v>42</v>
      </c>
      <c r="P150" s="145">
        <f>'dati nascosti vento'!$B$108/70*O150</f>
        <v>12.6</v>
      </c>
      <c r="Q150" s="146">
        <f>IF(P150&lt;'dati nascosti vento'!$B$116,'dati nascosti vento'!$B$114^2*'dati nascosti vento'!$B$113*LN('dati nascosti vento'!$B$116/'dati nascosti vento'!$B$115)*(7+'dati nascosti vento'!$B$113*LN('dati nascosti vento'!$B$116/'dati nascosti vento'!$B$115)),'dati nascosti vento'!$B$114^2*'dati nascosti vento'!$B$113*LN(P150/'dati nascosti vento'!$B$115)*(7+'dati nascosti vento'!$B$113*LN(P150/'dati nascosti vento'!$B$115)))</f>
        <v>1.9424788967656306</v>
      </c>
      <c r="R150" s="147">
        <f>'dati nascosti vento'!$B$123*Q150*'dati nascosti vento'!$B$117*'dati nascosti vento'!$B$118/1000</f>
        <v>0.93134109649823904</v>
      </c>
      <c r="S150" s="147">
        <f>'dati nascosti vento'!$B$123*Q150*'dati nascosti vento'!$B$117*'dati nascosti vento'!$B$119/1000</f>
        <v>1.1176093157978868</v>
      </c>
      <c r="T150" s="139"/>
      <c r="U150" s="139" t="str">
        <f t="shared" si="5"/>
        <v/>
      </c>
      <c r="V150" s="2">
        <f t="shared" si="6"/>
        <v>0.93134109649823904</v>
      </c>
      <c r="W150" s="139"/>
      <c r="X150" s="139"/>
      <c r="Y150" s="139"/>
      <c r="Z150" s="139"/>
      <c r="AA150" s="139"/>
      <c r="AB150" s="139"/>
      <c r="AC150" s="5"/>
      <c r="AD150" s="410" t="s">
        <v>303</v>
      </c>
      <c r="AE150" s="411"/>
      <c r="AF150" s="264" t="s">
        <v>297</v>
      </c>
      <c r="AG150" s="286"/>
      <c r="AH150" s="67"/>
      <c r="AI150" s="1"/>
      <c r="AJ150" s="139"/>
      <c r="AK150" s="139"/>
    </row>
    <row r="151" spans="1:37" ht="25.15" customHeight="1" x14ac:dyDescent="0.25">
      <c r="A151" s="139"/>
      <c r="B151" s="124"/>
      <c r="C151" s="124"/>
      <c r="D151" s="124"/>
      <c r="E151" s="124"/>
      <c r="F151" s="124"/>
      <c r="G151" s="124"/>
      <c r="H151" s="139"/>
      <c r="I151" s="147"/>
      <c r="J151" s="148"/>
      <c r="K151" s="144"/>
      <c r="L151" s="144"/>
      <c r="M151" s="150">
        <f t="shared" si="7"/>
        <v>42</v>
      </c>
      <c r="N151" s="148"/>
      <c r="O151" s="139">
        <f t="shared" si="4"/>
        <v>43</v>
      </c>
      <c r="P151" s="145">
        <f>'dati nascosti vento'!$B$108/70*O151</f>
        <v>12.9</v>
      </c>
      <c r="Q151" s="146">
        <f>IF(P151&lt;'dati nascosti vento'!$B$116,'dati nascosti vento'!$B$114^2*'dati nascosti vento'!$B$113*LN('dati nascosti vento'!$B$116/'dati nascosti vento'!$B$115)*(7+'dati nascosti vento'!$B$113*LN('dati nascosti vento'!$B$116/'dati nascosti vento'!$B$115)),'dati nascosti vento'!$B$114^2*'dati nascosti vento'!$B$113*LN(P151/'dati nascosti vento'!$B$115)*(7+'dati nascosti vento'!$B$113*LN(P151/'dati nascosti vento'!$B$115)))</f>
        <v>1.958991312615173</v>
      </c>
      <c r="R151" s="147">
        <f>'dati nascosti vento'!$B$123*Q151*'dati nascosti vento'!$B$117*'dati nascosti vento'!$B$118/1000</f>
        <v>0.93925814080114223</v>
      </c>
      <c r="S151" s="147">
        <f>'dati nascosti vento'!$B$123*Q151*'dati nascosti vento'!$B$117*'dati nascosti vento'!$B$119/1000</f>
        <v>1.1271097689613705</v>
      </c>
      <c r="T151" s="139"/>
      <c r="U151" s="139" t="str">
        <f t="shared" si="5"/>
        <v/>
      </c>
      <c r="V151" s="2">
        <f t="shared" si="6"/>
        <v>0.93925814080114223</v>
      </c>
      <c r="W151" s="139"/>
      <c r="X151" s="139"/>
      <c r="Y151" s="139"/>
      <c r="Z151" s="139"/>
      <c r="AA151" s="139"/>
      <c r="AB151" s="139"/>
      <c r="AC151" s="5"/>
      <c r="AD151" s="257">
        <v>2</v>
      </c>
      <c r="AE151" s="255">
        <v>0.5</v>
      </c>
      <c r="AF151" s="257">
        <v>10000</v>
      </c>
      <c r="AG151" s="298"/>
      <c r="AH151" s="1"/>
      <c r="AI151" s="3"/>
      <c r="AJ151" s="139"/>
      <c r="AK151" s="139"/>
    </row>
    <row r="152" spans="1:37" ht="25.15" customHeight="1" x14ac:dyDescent="0.25">
      <c r="A152" s="139"/>
      <c r="B152" s="404" t="s">
        <v>201</v>
      </c>
      <c r="C152" s="404"/>
      <c r="D152" s="404"/>
      <c r="E152" s="169" t="s">
        <v>211</v>
      </c>
      <c r="F152" s="170">
        <f>'CALCOLO DEL VENTO'!E58*'CALCOLO DEL VENTO'!F141*'CALCOLO DEL VENTO'!F127*1/1000</f>
        <v>0.81618688664981531</v>
      </c>
      <c r="G152" s="169" t="s">
        <v>200</v>
      </c>
      <c r="H152" s="139"/>
      <c r="I152" s="147"/>
      <c r="J152" s="148"/>
      <c r="K152" s="144"/>
      <c r="L152" s="144"/>
      <c r="M152" s="150">
        <f t="shared" si="7"/>
        <v>43</v>
      </c>
      <c r="N152" s="148"/>
      <c r="O152" s="139">
        <f t="shared" si="4"/>
        <v>44</v>
      </c>
      <c r="P152" s="145">
        <f>'dati nascosti vento'!$B$108/70*O152</f>
        <v>13.2</v>
      </c>
      <c r="Q152" s="146">
        <f>IF(P152&lt;'dati nascosti vento'!$B$116,'dati nascosti vento'!$B$114^2*'dati nascosti vento'!$B$113*LN('dati nascosti vento'!$B$116/'dati nascosti vento'!$B$115)*(7+'dati nascosti vento'!$B$113*LN('dati nascosti vento'!$B$116/'dati nascosti vento'!$B$115)),'dati nascosti vento'!$B$114^2*'dati nascosti vento'!$B$113*LN(P152/'dati nascosti vento'!$B$115)*(7+'dati nascosti vento'!$B$113*LN(P152/'dati nascosti vento'!$B$115)))</f>
        <v>1.975175861347501</v>
      </c>
      <c r="R152" s="147">
        <f>'dati nascosti vento'!$B$123*Q152*'dati nascosti vento'!$B$117*'dati nascosti vento'!$B$118/1000</f>
        <v>0.94701798590823372</v>
      </c>
      <c r="S152" s="147">
        <f>'dati nascosti vento'!$B$123*Q152*'dati nascosti vento'!$B$117*'dati nascosti vento'!$B$119/1000</f>
        <v>1.1364215830898805</v>
      </c>
      <c r="T152" s="139"/>
      <c r="U152" s="139" t="str">
        <f t="shared" si="5"/>
        <v/>
      </c>
      <c r="V152" s="2">
        <f t="shared" si="6"/>
        <v>0.94701798590823372</v>
      </c>
      <c r="W152" s="139"/>
      <c r="X152" s="139"/>
      <c r="Y152" s="139"/>
      <c r="Z152" s="139"/>
      <c r="AA152" s="139"/>
      <c r="AB152" s="139"/>
      <c r="AC152" s="257" t="s">
        <v>33</v>
      </c>
      <c r="AD152" s="296" t="s">
        <v>304</v>
      </c>
      <c r="AE152" s="296" t="s">
        <v>304</v>
      </c>
      <c r="AF152" s="291" t="s">
        <v>167</v>
      </c>
      <c r="AG152" s="5"/>
      <c r="AJ152" s="139"/>
      <c r="AK152" s="139"/>
    </row>
    <row r="153" spans="1:37" ht="25.15" customHeight="1" x14ac:dyDescent="0.25">
      <c r="A153" s="139"/>
      <c r="B153" s="404" t="s">
        <v>202</v>
      </c>
      <c r="C153" s="404"/>
      <c r="D153" s="404"/>
      <c r="E153" s="169" t="s">
        <v>212</v>
      </c>
      <c r="F153" s="170">
        <f>'CALCOLO DEL VENTO'!E58*'CALCOLO DEL VENTO'!F142*'CALCOLO DEL VENTO'!F127*1/1000</f>
        <v>1.15519726393488</v>
      </c>
      <c r="G153" s="169" t="s">
        <v>200</v>
      </c>
      <c r="H153" s="139"/>
      <c r="I153" s="147"/>
      <c r="J153" s="148"/>
      <c r="K153" s="144"/>
      <c r="L153" s="144"/>
      <c r="M153" s="150">
        <f t="shared" si="7"/>
        <v>44</v>
      </c>
      <c r="N153" s="148"/>
      <c r="O153" s="139">
        <f t="shared" si="4"/>
        <v>45</v>
      </c>
      <c r="P153" s="145">
        <f>'dati nascosti vento'!$B$108/70*O153</f>
        <v>13.5</v>
      </c>
      <c r="Q153" s="146">
        <f>IF(P153&lt;'dati nascosti vento'!$B$116,'dati nascosti vento'!$B$114^2*'dati nascosti vento'!$B$113*LN('dati nascosti vento'!$B$116/'dati nascosti vento'!$B$115)*(7+'dati nascosti vento'!$B$113*LN('dati nascosti vento'!$B$116/'dati nascosti vento'!$B$115)),'dati nascosti vento'!$B$114^2*'dati nascosti vento'!$B$113*LN(P153/'dati nascosti vento'!$B$115)*(7+'dati nascosti vento'!$B$113*LN(P153/'dati nascosti vento'!$B$115)))</f>
        <v>1.9910461301877638</v>
      </c>
      <c r="R153" s="147">
        <f>'dati nascosti vento'!$B$123*Q153*'dati nascosti vento'!$B$117*'dati nascosti vento'!$B$118/1000</f>
        <v>0.9546271463516357</v>
      </c>
      <c r="S153" s="147">
        <f>'dati nascosti vento'!$B$123*Q153*'dati nascosti vento'!$B$117*'dati nascosti vento'!$B$119/1000</f>
        <v>1.1455525756219629</v>
      </c>
      <c r="T153" s="139"/>
      <c r="U153" s="139" t="str">
        <f t="shared" si="5"/>
        <v/>
      </c>
      <c r="V153" s="2">
        <f t="shared" si="6"/>
        <v>0.9546271463516357</v>
      </c>
      <c r="W153" s="139"/>
      <c r="X153" s="139"/>
      <c r="Y153" s="139"/>
      <c r="Z153" s="139"/>
      <c r="AA153" s="139"/>
      <c r="AB153" s="139"/>
      <c r="AC153" s="257" t="s">
        <v>3</v>
      </c>
      <c r="AD153" s="296" t="s">
        <v>304</v>
      </c>
      <c r="AE153" s="296" t="s">
        <v>304</v>
      </c>
      <c r="AF153" s="291" t="s">
        <v>167</v>
      </c>
      <c r="AG153" s="5"/>
      <c r="AJ153" s="139"/>
      <c r="AK153" s="139"/>
    </row>
    <row r="154" spans="1:37" ht="25.15" customHeight="1" x14ac:dyDescent="0.25">
      <c r="A154" s="139"/>
      <c r="B154" s="139"/>
      <c r="C154" s="139"/>
      <c r="D154" s="139"/>
      <c r="E154" s="139"/>
      <c r="F154" s="139"/>
      <c r="G154" s="139"/>
      <c r="H154" s="139"/>
      <c r="I154" s="147"/>
      <c r="J154" s="148"/>
      <c r="K154" s="144"/>
      <c r="L154" s="144"/>
      <c r="M154" s="150">
        <f t="shared" si="7"/>
        <v>45</v>
      </c>
      <c r="N154" s="148"/>
      <c r="O154" s="139">
        <f t="shared" si="4"/>
        <v>46</v>
      </c>
      <c r="P154" s="145">
        <f>'dati nascosti vento'!$B$108/70*O154</f>
        <v>13.799999999999999</v>
      </c>
      <c r="Q154" s="146">
        <f>IF(P154&lt;'dati nascosti vento'!$B$116,'dati nascosti vento'!$B$114^2*'dati nascosti vento'!$B$113*LN('dati nascosti vento'!$B$116/'dati nascosti vento'!$B$115)*(7+'dati nascosti vento'!$B$113*LN('dati nascosti vento'!$B$116/'dati nascosti vento'!$B$115)),'dati nascosti vento'!$B$114^2*'dati nascosti vento'!$B$113*LN(P154/'dati nascosti vento'!$B$115)*(7+'dati nascosti vento'!$B$113*LN(P154/'dati nascosti vento'!$B$115)))</f>
        <v>2.0066148603673479</v>
      </c>
      <c r="R154" s="147">
        <f>'dati nascosti vento'!$B$123*Q154*'dati nascosti vento'!$B$117*'dati nascosti vento'!$B$118/1000</f>
        <v>0.96209173104322876</v>
      </c>
      <c r="S154" s="147">
        <f>'dati nascosti vento'!$B$123*Q154*'dati nascosti vento'!$B$117*'dati nascosti vento'!$B$119/1000</f>
        <v>1.1545100772518744</v>
      </c>
      <c r="T154" s="139"/>
      <c r="U154" s="139" t="str">
        <f t="shared" si="5"/>
        <v/>
      </c>
      <c r="V154" s="2">
        <f t="shared" si="6"/>
        <v>0.96209173104322876</v>
      </c>
      <c r="W154" s="139"/>
      <c r="X154" s="139"/>
      <c r="Y154" s="139"/>
      <c r="Z154" s="139"/>
      <c r="AA154" s="139"/>
      <c r="AB154" s="139"/>
      <c r="AC154" s="257" t="s">
        <v>35</v>
      </c>
      <c r="AD154" s="296" t="s">
        <v>304</v>
      </c>
      <c r="AE154" s="296" t="s">
        <v>304</v>
      </c>
      <c r="AF154" s="291" t="s">
        <v>166</v>
      </c>
      <c r="AG154" s="5"/>
      <c r="AJ154" s="139"/>
      <c r="AK154" s="139"/>
    </row>
    <row r="155" spans="1:37" ht="25.15" customHeight="1" x14ac:dyDescent="0.25">
      <c r="A155" s="139"/>
      <c r="B155" s="139"/>
      <c r="C155" s="139"/>
      <c r="D155" s="139"/>
      <c r="E155" s="139"/>
      <c r="F155" s="139"/>
      <c r="G155" s="139"/>
      <c r="H155" s="139"/>
      <c r="I155" s="147"/>
      <c r="J155" s="148"/>
      <c r="K155" s="144"/>
      <c r="L155" s="144"/>
      <c r="M155" s="150">
        <f t="shared" si="7"/>
        <v>46</v>
      </c>
      <c r="N155" s="148"/>
      <c r="O155" s="139">
        <f t="shared" si="4"/>
        <v>47</v>
      </c>
      <c r="P155" s="145">
        <f>'dati nascosti vento'!$B$108/70*O155</f>
        <v>14.1</v>
      </c>
      <c r="Q155" s="146">
        <f>IF(P155&lt;'dati nascosti vento'!$B$116,'dati nascosti vento'!$B$114^2*'dati nascosti vento'!$B$113*LN('dati nascosti vento'!$B$116/'dati nascosti vento'!$B$115)*(7+'dati nascosti vento'!$B$113*LN('dati nascosti vento'!$B$116/'dati nascosti vento'!$B$115)),'dati nascosti vento'!$B$114^2*'dati nascosti vento'!$B$113*LN(P155/'dati nascosti vento'!$B$115)*(7+'dati nascosti vento'!$B$113*LN(P155/'dati nascosti vento'!$B$115)))</f>
        <v>2.0218940167191279</v>
      </c>
      <c r="R155" s="147">
        <f>'dati nascosti vento'!$B$123*Q155*'dati nascosti vento'!$B$117*'dati nascosti vento'!$B$118/1000</f>
        <v>0.96941747664279687</v>
      </c>
      <c r="S155" s="147">
        <f>'dati nascosti vento'!$B$123*Q155*'dati nascosti vento'!$B$117*'dati nascosti vento'!$B$119/1000</f>
        <v>1.1633009719713561</v>
      </c>
      <c r="T155" s="139"/>
      <c r="U155" s="139" t="str">
        <f t="shared" si="5"/>
        <v/>
      </c>
      <c r="V155" s="2">
        <f t="shared" si="6"/>
        <v>0.96941747664279687</v>
      </c>
      <c r="W155" s="139"/>
      <c r="X155" s="139"/>
      <c r="Y155" s="139"/>
      <c r="Z155" s="139"/>
      <c r="AA155" s="139"/>
      <c r="AB155" s="139"/>
      <c r="AC155" s="257" t="s">
        <v>37</v>
      </c>
      <c r="AD155" s="296" t="s">
        <v>165</v>
      </c>
      <c r="AE155" s="296" t="s">
        <v>68</v>
      </c>
      <c r="AF155" s="291" t="s">
        <v>166</v>
      </c>
      <c r="AG155" s="5"/>
      <c r="AJ155" s="139"/>
      <c r="AK155" s="139"/>
    </row>
    <row r="156" spans="1:37" ht="25.15" customHeight="1" x14ac:dyDescent="0.25">
      <c r="A156" s="139"/>
      <c r="B156" s="171">
        <f>'CALCOLO DEL VENTO'!F36</f>
        <v>21</v>
      </c>
      <c r="C156" s="172"/>
      <c r="D156" s="139"/>
      <c r="E156" s="139"/>
      <c r="F156" s="139"/>
      <c r="G156" s="139"/>
      <c r="H156" s="139"/>
      <c r="I156" s="147"/>
      <c r="J156" s="148"/>
      <c r="K156" s="144"/>
      <c r="L156" s="144"/>
      <c r="M156" s="150">
        <f t="shared" si="7"/>
        <v>47</v>
      </c>
      <c r="N156" s="148"/>
      <c r="O156" s="139">
        <f t="shared" si="4"/>
        <v>48</v>
      </c>
      <c r="P156" s="145">
        <f>'dati nascosti vento'!$B$108/70*O156</f>
        <v>14.399999999999999</v>
      </c>
      <c r="Q156" s="146">
        <f>IF(P156&lt;'dati nascosti vento'!$B$116,'dati nascosti vento'!$B$114^2*'dati nascosti vento'!$B$113*LN('dati nascosti vento'!$B$116/'dati nascosti vento'!$B$115)*(7+'dati nascosti vento'!$B$113*LN('dati nascosti vento'!$B$116/'dati nascosti vento'!$B$115)),'dati nascosti vento'!$B$114^2*'dati nascosti vento'!$B$113*LN(P156/'dati nascosti vento'!$B$115)*(7+'dati nascosti vento'!$B$113*LN(P156/'dati nascosti vento'!$B$115)))</f>
        <v>2.0368948502113406</v>
      </c>
      <c r="R156" s="147">
        <f>'dati nascosti vento'!$B$123*Q156*'dati nascosti vento'!$B$117*'dati nascosti vento'!$B$118/1000</f>
        <v>0.9766097775405248</v>
      </c>
      <c r="S156" s="147">
        <f>'dati nascosti vento'!$B$123*Q156*'dati nascosti vento'!$B$117*'dati nascosti vento'!$B$119/1000</f>
        <v>1.1719317330486296</v>
      </c>
      <c r="T156" s="139"/>
      <c r="U156" s="139" t="str">
        <f t="shared" si="5"/>
        <v/>
      </c>
      <c r="V156" s="2">
        <f t="shared" si="6"/>
        <v>0.9766097775405248</v>
      </c>
      <c r="W156" s="139"/>
      <c r="X156" s="139"/>
      <c r="Y156" s="139"/>
      <c r="Z156" s="139"/>
      <c r="AA156" s="139"/>
      <c r="AB156" s="139"/>
      <c r="AC156" s="5"/>
      <c r="AD156" s="409" t="s">
        <v>298</v>
      </c>
      <c r="AE156" s="409"/>
      <c r="AF156" s="409"/>
      <c r="AG156" s="409"/>
      <c r="AH156" s="409"/>
      <c r="AI156" s="409"/>
      <c r="AJ156" s="139"/>
      <c r="AK156" s="139"/>
    </row>
    <row r="157" spans="1:37" ht="25.15" customHeight="1" x14ac:dyDescent="0.25">
      <c r="A157" s="139"/>
      <c r="B157" s="171">
        <f>'dati nascosti vento'!N19</f>
        <v>21</v>
      </c>
      <c r="C157" s="172"/>
      <c r="D157" s="139"/>
      <c r="E157" s="139"/>
      <c r="F157" s="139"/>
      <c r="G157" s="139"/>
      <c r="H157" s="139"/>
      <c r="I157" s="147"/>
      <c r="J157" s="148"/>
      <c r="K157" s="144"/>
      <c r="L157" s="144"/>
      <c r="M157" s="150">
        <f t="shared" si="7"/>
        <v>48</v>
      </c>
      <c r="N157" s="148"/>
      <c r="O157" s="139">
        <f t="shared" si="4"/>
        <v>49</v>
      </c>
      <c r="P157" s="145">
        <f>'dati nascosti vento'!$B$108/70*O157</f>
        <v>14.7</v>
      </c>
      <c r="Q157" s="146">
        <f>IF(P157&lt;'dati nascosti vento'!$B$116,'dati nascosti vento'!$B$114^2*'dati nascosti vento'!$B$113*LN('dati nascosti vento'!$B$116/'dati nascosti vento'!$B$115)*(7+'dati nascosti vento'!$B$113*LN('dati nascosti vento'!$B$116/'dati nascosti vento'!$B$115)),'dati nascosti vento'!$B$114^2*'dati nascosti vento'!$B$113*LN(P157/'dati nascosti vento'!$B$115)*(7+'dati nascosti vento'!$B$113*LN(P157/'dati nascosti vento'!$B$115)))</f>
        <v>2.0516279542667171</v>
      </c>
      <c r="R157" s="147">
        <f>'dati nascosti vento'!$B$123*Q157*'dati nascosti vento'!$B$117*'dati nascosti vento'!$B$118/1000</f>
        <v>0.9836737128597729</v>
      </c>
      <c r="S157" s="147">
        <f>'dati nascosti vento'!$B$123*Q157*'dati nascosti vento'!$B$117*'dati nascosti vento'!$B$119/1000</f>
        <v>1.1804084554317273</v>
      </c>
      <c r="T157" s="139"/>
      <c r="U157" s="139" t="str">
        <f t="shared" si="5"/>
        <v/>
      </c>
      <c r="V157" s="2">
        <f t="shared" si="6"/>
        <v>0.9836737128597729</v>
      </c>
      <c r="W157" s="139"/>
      <c r="X157" s="139"/>
      <c r="Y157" s="139"/>
      <c r="Z157" s="139"/>
      <c r="AA157" s="139"/>
      <c r="AB157" s="139"/>
      <c r="AC157" s="5"/>
      <c r="AD157" s="410" t="s">
        <v>303</v>
      </c>
      <c r="AE157" s="411"/>
      <c r="AF157" s="297" t="s">
        <v>297</v>
      </c>
      <c r="AG157" s="299"/>
      <c r="AH157" s="67"/>
      <c r="AI157" s="1"/>
      <c r="AJ157" s="139"/>
      <c r="AK157" s="139"/>
    </row>
    <row r="158" spans="1:37" ht="25.15" customHeight="1" x14ac:dyDescent="0.25">
      <c r="A158" s="139"/>
      <c r="B158" s="171">
        <f>'dati nascosti vento'!N19</f>
        <v>21</v>
      </c>
      <c r="C158" s="172"/>
      <c r="D158" s="139"/>
      <c r="E158" s="139"/>
      <c r="F158" s="139"/>
      <c r="G158" s="139"/>
      <c r="H158" s="139"/>
      <c r="I158" s="147"/>
      <c r="J158" s="148"/>
      <c r="K158" s="144"/>
      <c r="L158" s="144"/>
      <c r="M158" s="150">
        <f t="shared" si="7"/>
        <v>49</v>
      </c>
      <c r="N158" s="148"/>
      <c r="O158" s="139">
        <f t="shared" si="4"/>
        <v>50</v>
      </c>
      <c r="P158" s="145">
        <f>'dati nascosti vento'!$B$108/70*O158</f>
        <v>15</v>
      </c>
      <c r="Q158" s="146">
        <f>IF(P158&lt;'dati nascosti vento'!$B$116,'dati nascosti vento'!$B$114^2*'dati nascosti vento'!$B$113*LN('dati nascosti vento'!$B$116/'dati nascosti vento'!$B$115)*(7+'dati nascosti vento'!$B$113*LN('dati nascosti vento'!$B$116/'dati nascosti vento'!$B$115)),'dati nascosti vento'!$B$114^2*'dati nascosti vento'!$B$113*LN(P158/'dati nascosti vento'!$B$115)*(7+'dati nascosti vento'!$B$113*LN(P158/'dati nascosti vento'!$B$115)))</f>
        <v>2.0661033155970103</v>
      </c>
      <c r="R158" s="147">
        <f>'dati nascosti vento'!$B$123*Q158*'dati nascosti vento'!$B$117*'dati nascosti vento'!$B$118/1000</f>
        <v>0.99061407083020492</v>
      </c>
      <c r="S158" s="147">
        <f>'dati nascosti vento'!$B$123*Q158*'dati nascosti vento'!$B$117*'dati nascosti vento'!$B$119/1000</f>
        <v>1.1887368849962459</v>
      </c>
      <c r="T158" s="139"/>
      <c r="U158" s="139" t="str">
        <f t="shared" si="5"/>
        <v/>
      </c>
      <c r="V158" s="2">
        <f t="shared" si="6"/>
        <v>0.99061407083020492</v>
      </c>
      <c r="W158" s="139"/>
      <c r="X158" s="139"/>
      <c r="Y158" s="139"/>
      <c r="Z158" s="139"/>
      <c r="AA158" s="139"/>
      <c r="AB158" s="139"/>
      <c r="AC158" s="5"/>
      <c r="AD158" s="257">
        <v>2</v>
      </c>
      <c r="AE158" s="255">
        <v>0.5</v>
      </c>
      <c r="AF158" s="257">
        <v>10000</v>
      </c>
      <c r="AG158" s="298"/>
      <c r="AH158" s="1"/>
      <c r="AI158" s="3"/>
      <c r="AJ158" s="139"/>
      <c r="AK158" s="139"/>
    </row>
    <row r="159" spans="1:37" ht="25.15" customHeight="1" x14ac:dyDescent="0.25">
      <c r="A159" s="139"/>
      <c r="B159" s="171">
        <f>'CALCOLO DEL VENTO'!F36</f>
        <v>21</v>
      </c>
      <c r="C159" s="172"/>
      <c r="D159" s="139"/>
      <c r="E159" s="139"/>
      <c r="F159" s="139"/>
      <c r="G159" s="139"/>
      <c r="H159" s="139"/>
      <c r="I159" s="147"/>
      <c r="J159" s="148"/>
      <c r="K159" s="144"/>
      <c r="L159" s="144"/>
      <c r="M159" s="150">
        <f t="shared" si="7"/>
        <v>50</v>
      </c>
      <c r="N159" s="148"/>
      <c r="O159" s="139">
        <f t="shared" si="4"/>
        <v>51</v>
      </c>
      <c r="P159" s="145">
        <f>'dati nascosti vento'!$B$108/70*O159</f>
        <v>15.299999999999999</v>
      </c>
      <c r="Q159" s="146">
        <f>IF(P159&lt;'dati nascosti vento'!$B$116,'dati nascosti vento'!$B$114^2*'dati nascosti vento'!$B$113*LN('dati nascosti vento'!$B$116/'dati nascosti vento'!$B$115)*(7+'dati nascosti vento'!$B$113*LN('dati nascosti vento'!$B$116/'dati nascosti vento'!$B$115)),'dati nascosti vento'!$B$114^2*'dati nascosti vento'!$B$113*LN(P159/'dati nascosti vento'!$B$115)*(7+'dati nascosti vento'!$B$113*LN(P159/'dati nascosti vento'!$B$115)))</f>
        <v>2.0803303601845671</v>
      </c>
      <c r="R159" s="147">
        <f>'dati nascosti vento'!$B$123*Q159*'dati nascosti vento'!$B$117*'dati nascosti vento'!$B$118/1000</f>
        <v>0.99743537083411593</v>
      </c>
      <c r="S159" s="147">
        <f>'dati nascosti vento'!$B$123*Q159*'dati nascosti vento'!$B$117*'dati nascosti vento'!$B$119/1000</f>
        <v>1.196922445000939</v>
      </c>
      <c r="T159" s="139"/>
      <c r="U159" s="139" t="str">
        <f t="shared" si="5"/>
        <v/>
      </c>
      <c r="V159" s="2">
        <f t="shared" si="6"/>
        <v>0.99743537083411593</v>
      </c>
      <c r="W159" s="139"/>
      <c r="X159" s="139"/>
      <c r="Y159" s="139"/>
      <c r="Z159" s="139"/>
      <c r="AA159" s="139"/>
      <c r="AB159" s="139"/>
      <c r="AC159" s="257" t="s">
        <v>33</v>
      </c>
      <c r="AD159" s="296" t="s">
        <v>304</v>
      </c>
      <c r="AE159" s="296" t="s">
        <v>304</v>
      </c>
      <c r="AF159" s="291" t="s">
        <v>167</v>
      </c>
      <c r="AG159" s="5"/>
      <c r="AJ159" s="139"/>
      <c r="AK159" s="139"/>
    </row>
    <row r="160" spans="1:37" ht="25.15" customHeight="1" x14ac:dyDescent="0.25">
      <c r="A160" s="139"/>
      <c r="B160" s="139"/>
      <c r="C160" s="139"/>
      <c r="D160" s="139"/>
      <c r="E160" s="139"/>
      <c r="F160" s="139"/>
      <c r="G160" s="139"/>
      <c r="H160" s="139"/>
      <c r="I160" s="147"/>
      <c r="J160" s="148"/>
      <c r="K160" s="144"/>
      <c r="L160" s="144"/>
      <c r="M160" s="150">
        <f t="shared" si="7"/>
        <v>51</v>
      </c>
      <c r="N160" s="148"/>
      <c r="O160" s="139">
        <f t="shared" si="4"/>
        <v>52</v>
      </c>
      <c r="P160" s="145">
        <f>'dati nascosti vento'!$B$108/70*O160</f>
        <v>15.6</v>
      </c>
      <c r="Q160" s="146">
        <f>IF(P160&lt;'dati nascosti vento'!$B$116,'dati nascosti vento'!$B$114^2*'dati nascosti vento'!$B$113*LN('dati nascosti vento'!$B$116/'dati nascosti vento'!$B$115)*(7+'dati nascosti vento'!$B$113*LN('dati nascosti vento'!$B$116/'dati nascosti vento'!$B$115)),'dati nascosti vento'!$B$114^2*'dati nascosti vento'!$B$113*LN(P160/'dati nascosti vento'!$B$115)*(7+'dati nascosti vento'!$B$113*LN(P160/'dati nascosti vento'!$B$115)))</f>
        <v>2.0943179949590403</v>
      </c>
      <c r="R160" s="147">
        <f>'dati nascosti vento'!$B$123*Q160*'dati nascosti vento'!$B$117*'dati nascosti vento'!$B$118/1000</f>
        <v>1.0041418833887523</v>
      </c>
      <c r="S160" s="147">
        <f>'dati nascosti vento'!$B$123*Q160*'dati nascosti vento'!$B$117*'dati nascosti vento'!$B$119/1000</f>
        <v>1.2049702600665027</v>
      </c>
      <c r="T160" s="139"/>
      <c r="U160" s="139" t="str">
        <f t="shared" si="5"/>
        <v/>
      </c>
      <c r="V160" s="2">
        <f t="shared" si="6"/>
        <v>1.0041418833887523</v>
      </c>
      <c r="W160" s="139"/>
      <c r="X160" s="139"/>
      <c r="Y160" s="139"/>
      <c r="Z160" s="139"/>
      <c r="AA160" s="139"/>
      <c r="AB160" s="139"/>
      <c r="AC160" s="257" t="s">
        <v>3</v>
      </c>
      <c r="AD160" s="296" t="s">
        <v>304</v>
      </c>
      <c r="AE160" s="296" t="s">
        <v>304</v>
      </c>
      <c r="AF160" s="291" t="s">
        <v>167</v>
      </c>
      <c r="AG160" s="5"/>
      <c r="AJ160" s="139"/>
      <c r="AK160" s="139"/>
    </row>
    <row r="161" spans="1:37" ht="25.15" customHeight="1" x14ac:dyDescent="0.25">
      <c r="A161" s="139"/>
      <c r="B161" s="139"/>
      <c r="C161" s="139"/>
      <c r="D161" s="139"/>
      <c r="E161" s="139"/>
      <c r="F161" s="139"/>
      <c r="G161" s="139"/>
      <c r="H161" s="139"/>
      <c r="I161" s="147"/>
      <c r="J161" s="148"/>
      <c r="K161" s="144"/>
      <c r="L161" s="144"/>
      <c r="M161" s="150">
        <f t="shared" si="7"/>
        <v>52</v>
      </c>
      <c r="N161" s="148"/>
      <c r="O161" s="139">
        <f t="shared" si="4"/>
        <v>53</v>
      </c>
      <c r="P161" s="145">
        <f>'dati nascosti vento'!$B$108/70*O161</f>
        <v>15.899999999999999</v>
      </c>
      <c r="Q161" s="146">
        <f>IF(P161&lt;'dati nascosti vento'!$B$116,'dati nascosti vento'!$B$114^2*'dati nascosti vento'!$B$113*LN('dati nascosti vento'!$B$116/'dati nascosti vento'!$B$115)*(7+'dati nascosti vento'!$B$113*LN('dati nascosti vento'!$B$116/'dati nascosti vento'!$B$115)),'dati nascosti vento'!$B$114^2*'dati nascosti vento'!$B$113*LN(P161/'dati nascosti vento'!$B$115)*(7+'dati nascosti vento'!$B$113*LN(P161/'dati nascosti vento'!$B$115)))</f>
        <v>2.1080746456462194</v>
      </c>
      <c r="R161" s="147">
        <f>'dati nascosti vento'!$B$123*Q161*'dati nascosti vento'!$B$117*'dati nascosti vento'!$B$118/1000</f>
        <v>1.0107376482933152</v>
      </c>
      <c r="S161" s="147">
        <f>'dati nascosti vento'!$B$123*Q161*'dati nascosti vento'!$B$117*'dati nascosti vento'!$B$119/1000</f>
        <v>1.2128851779519783</v>
      </c>
      <c r="T161" s="139"/>
      <c r="U161" s="139" t="str">
        <f t="shared" si="5"/>
        <v/>
      </c>
      <c r="V161" s="2">
        <f t="shared" si="6"/>
        <v>1.0107376482933152</v>
      </c>
      <c r="W161" s="139"/>
      <c r="X161" s="139"/>
      <c r="Y161" s="139"/>
      <c r="Z161" s="139"/>
      <c r="AA161" s="139"/>
      <c r="AB161" s="139"/>
      <c r="AC161" s="257" t="s">
        <v>35</v>
      </c>
      <c r="AD161" s="296" t="s">
        <v>304</v>
      </c>
      <c r="AE161" s="296" t="s">
        <v>304</v>
      </c>
      <c r="AF161" s="291" t="s">
        <v>166</v>
      </c>
      <c r="AG161" s="5"/>
      <c r="AJ161" s="139"/>
      <c r="AK161" s="139"/>
    </row>
    <row r="162" spans="1:37" ht="25.15" customHeight="1" x14ac:dyDescent="0.25">
      <c r="A162" s="139"/>
      <c r="B162" s="139"/>
      <c r="C162" s="139"/>
      <c r="D162" s="139"/>
      <c r="E162" s="139"/>
      <c r="F162" s="139"/>
      <c r="G162" s="139"/>
      <c r="H162" s="139"/>
      <c r="I162" s="147"/>
      <c r="J162" s="148"/>
      <c r="K162" s="144"/>
      <c r="L162" s="144"/>
      <c r="M162" s="150">
        <f t="shared" si="7"/>
        <v>53</v>
      </c>
      <c r="N162" s="148"/>
      <c r="O162" s="139">
        <f t="shared" si="4"/>
        <v>54</v>
      </c>
      <c r="P162" s="145">
        <f>'dati nascosti vento'!$B$108/70*O162</f>
        <v>16.2</v>
      </c>
      <c r="Q162" s="146">
        <f>IF(P162&lt;'dati nascosti vento'!$B$116,'dati nascosti vento'!$B$114^2*'dati nascosti vento'!$B$113*LN('dati nascosti vento'!$B$116/'dati nascosti vento'!$B$115)*(7+'dati nascosti vento'!$B$113*LN('dati nascosti vento'!$B$116/'dati nascosti vento'!$B$115)),'dati nascosti vento'!$B$114^2*'dati nascosti vento'!$B$113*LN(P162/'dati nascosti vento'!$B$115)*(7+'dati nascosti vento'!$B$113*LN(P162/'dati nascosti vento'!$B$115)))</f>
        <v>2.1216082912052001</v>
      </c>
      <c r="R162" s="147">
        <f>'dati nascosti vento'!$B$123*Q162*'dati nascosti vento'!$B$117*'dati nascosti vento'!$B$118/1000</f>
        <v>1.0172264911402087</v>
      </c>
      <c r="S162" s="147">
        <f>'dati nascosti vento'!$B$123*Q162*'dati nascosti vento'!$B$117*'dati nascosti vento'!$B$119/1000</f>
        <v>1.2206717893682506</v>
      </c>
      <c r="T162" s="139"/>
      <c r="U162" s="139" t="str">
        <f t="shared" si="5"/>
        <v/>
      </c>
      <c r="V162" s="2">
        <f t="shared" si="6"/>
        <v>1.0172264911402087</v>
      </c>
      <c r="W162" s="139"/>
      <c r="X162" s="139"/>
      <c r="Y162" s="139"/>
      <c r="Z162" s="139"/>
      <c r="AA162" s="139"/>
      <c r="AB162" s="139"/>
      <c r="AC162" s="257" t="s">
        <v>37</v>
      </c>
      <c r="AD162" s="296" t="s">
        <v>165</v>
      </c>
      <c r="AE162" s="296" t="s">
        <v>68</v>
      </c>
      <c r="AF162" s="291" t="s">
        <v>68</v>
      </c>
      <c r="AG162" s="5"/>
      <c r="AJ162" s="139"/>
      <c r="AK162" s="139"/>
    </row>
    <row r="163" spans="1:37" ht="25.15" customHeight="1" x14ac:dyDescent="0.25">
      <c r="A163" s="139"/>
      <c r="B163" s="139"/>
      <c r="C163" s="139"/>
      <c r="D163" s="139"/>
      <c r="E163" s="139"/>
      <c r="F163" s="139"/>
      <c r="G163" s="139"/>
      <c r="H163" s="139"/>
      <c r="I163" s="147"/>
      <c r="J163" s="148"/>
      <c r="K163" s="144"/>
      <c r="L163" s="144"/>
      <c r="M163" s="150">
        <f t="shared" si="7"/>
        <v>54</v>
      </c>
      <c r="N163" s="148"/>
      <c r="O163" s="139">
        <f t="shared" si="4"/>
        <v>55</v>
      </c>
      <c r="P163" s="145">
        <f>'dati nascosti vento'!$B$108/70*O163</f>
        <v>16.5</v>
      </c>
      <c r="Q163" s="146">
        <f>IF(P163&lt;'dati nascosti vento'!$B$116,'dati nascosti vento'!$B$114^2*'dati nascosti vento'!$B$113*LN('dati nascosti vento'!$B$116/'dati nascosti vento'!$B$115)*(7+'dati nascosti vento'!$B$113*LN('dati nascosti vento'!$B$116/'dati nascosti vento'!$B$115)),'dati nascosti vento'!$B$114^2*'dati nascosti vento'!$B$113*LN(P163/'dati nascosti vento'!$B$115)*(7+'dati nascosti vento'!$B$113*LN(P163/'dati nascosti vento'!$B$115)))</f>
        <v>2.1349264952180875</v>
      </c>
      <c r="R163" s="147">
        <f>'dati nascosti vento'!$B$123*Q163*'dati nascosti vento'!$B$117*'dati nascosti vento'!$B$118/1000</f>
        <v>1.0236120383651506</v>
      </c>
      <c r="S163" s="147">
        <f>'dati nascosti vento'!$B$123*Q163*'dati nascosti vento'!$B$117*'dati nascosti vento'!$B$119/1000</f>
        <v>1.2283344460381806</v>
      </c>
      <c r="T163" s="139"/>
      <c r="U163" s="139" t="str">
        <f t="shared" si="5"/>
        <v/>
      </c>
      <c r="V163" s="2">
        <f t="shared" si="6"/>
        <v>1.0236120383651506</v>
      </c>
      <c r="W163" s="139"/>
      <c r="X163" s="139"/>
      <c r="Y163" s="139"/>
      <c r="Z163" s="139"/>
      <c r="AA163" s="139"/>
      <c r="AB163" s="139"/>
      <c r="AC163" s="5"/>
      <c r="AD163" s="409" t="s">
        <v>299</v>
      </c>
      <c r="AE163" s="409"/>
      <c r="AF163" s="409"/>
      <c r="AG163" s="409"/>
      <c r="AH163" s="409"/>
      <c r="AI163" s="409"/>
      <c r="AJ163" s="139"/>
      <c r="AK163" s="139"/>
    </row>
    <row r="164" spans="1:37" ht="25.15" customHeight="1" x14ac:dyDescent="0.25">
      <c r="A164" s="139"/>
      <c r="B164" s="139"/>
      <c r="C164" s="139"/>
      <c r="D164" s="139"/>
      <c r="E164" s="139"/>
      <c r="F164" s="139"/>
      <c r="G164" s="139"/>
      <c r="H164" s="139"/>
      <c r="I164" s="147"/>
      <c r="J164" s="148"/>
      <c r="K164" s="144"/>
      <c r="L164" s="144"/>
      <c r="M164" s="150">
        <f t="shared" si="7"/>
        <v>55</v>
      </c>
      <c r="N164" s="148"/>
      <c r="O164" s="139">
        <f t="shared" si="4"/>
        <v>56</v>
      </c>
      <c r="P164" s="145">
        <f>'dati nascosti vento'!$B$108/70*O164</f>
        <v>16.8</v>
      </c>
      <c r="Q164" s="146">
        <f>IF(P164&lt;'dati nascosti vento'!$B$116,'dati nascosti vento'!$B$114^2*'dati nascosti vento'!$B$113*LN('dati nascosti vento'!$B$116/'dati nascosti vento'!$B$115)*(7+'dati nascosti vento'!$B$113*LN('dati nascosti vento'!$B$116/'dati nascosti vento'!$B$115)),'dati nascosti vento'!$B$114^2*'dati nascosti vento'!$B$113*LN(P164/'dati nascosti vento'!$B$115)*(7+'dati nascosti vento'!$B$113*LN(P164/'dati nascosti vento'!$B$115)))</f>
        <v>2.148036434551718</v>
      </c>
      <c r="R164" s="147">
        <f>'dati nascosti vento'!$B$123*Q164*'dati nascosti vento'!$B$117*'dati nascosti vento'!$B$118/1000</f>
        <v>1.029897730989322</v>
      </c>
      <c r="S164" s="147">
        <f>'dati nascosti vento'!$B$123*Q164*'dati nascosti vento'!$B$117*'dati nascosti vento'!$B$119/1000</f>
        <v>1.2358772771871867</v>
      </c>
      <c r="T164" s="139"/>
      <c r="U164" s="139" t="str">
        <f t="shared" si="5"/>
        <v/>
      </c>
      <c r="V164" s="2">
        <f t="shared" si="6"/>
        <v>1.029897730989322</v>
      </c>
      <c r="W164" s="139"/>
      <c r="X164" s="139"/>
      <c r="Y164" s="139"/>
      <c r="Z164" s="139"/>
      <c r="AA164" s="139"/>
      <c r="AB164" s="139"/>
      <c r="AC164" s="5"/>
      <c r="AD164" s="410"/>
      <c r="AE164" s="411"/>
      <c r="AF164" s="286"/>
      <c r="AG164" s="67"/>
      <c r="AH164" s="67"/>
      <c r="AI164" s="1"/>
      <c r="AJ164" s="139"/>
      <c r="AK164" s="139"/>
    </row>
    <row r="165" spans="1:37" ht="25.15" customHeight="1" x14ac:dyDescent="0.25">
      <c r="A165" s="139"/>
      <c r="B165" s="139"/>
      <c r="C165" s="139"/>
      <c r="D165" s="139"/>
      <c r="E165" s="139"/>
      <c r="F165" s="139"/>
      <c r="G165" s="139"/>
      <c r="H165" s="139"/>
      <c r="I165" s="147"/>
      <c r="J165" s="148"/>
      <c r="K165" s="144"/>
      <c r="L165" s="144"/>
      <c r="M165" s="150">
        <f t="shared" si="7"/>
        <v>56</v>
      </c>
      <c r="N165" s="148"/>
      <c r="O165" s="139">
        <f t="shared" si="4"/>
        <v>57</v>
      </c>
      <c r="P165" s="145">
        <f>'dati nascosti vento'!$B$108/70*O165</f>
        <v>17.099999999999998</v>
      </c>
      <c r="Q165" s="146">
        <f>IF(P165&lt;'dati nascosti vento'!$B$116,'dati nascosti vento'!$B$114^2*'dati nascosti vento'!$B$113*LN('dati nascosti vento'!$B$116/'dati nascosti vento'!$B$115)*(7+'dati nascosti vento'!$B$113*LN('dati nascosti vento'!$B$116/'dati nascosti vento'!$B$115)),'dati nascosti vento'!$B$114^2*'dati nascosti vento'!$B$113*LN(P165/'dati nascosti vento'!$B$115)*(7+'dati nascosti vento'!$B$113*LN(P165/'dati nascosti vento'!$B$115)))</f>
        <v>2.1609449255723319</v>
      </c>
      <c r="R165" s="147">
        <f>'dati nascosti vento'!$B$123*Q165*'dati nascosti vento'!$B$117*'dati nascosti vento'!$B$118/1000</f>
        <v>1.036086837188259</v>
      </c>
      <c r="S165" s="147">
        <f>'dati nascosti vento'!$B$123*Q165*'dati nascosti vento'!$B$117*'dati nascosti vento'!$B$119/1000</f>
        <v>1.2433042046259108</v>
      </c>
      <c r="T165" s="139"/>
      <c r="U165" s="139" t="str">
        <f t="shared" si="5"/>
        <v/>
      </c>
      <c r="V165" s="2">
        <f t="shared" si="6"/>
        <v>1.036086837188259</v>
      </c>
      <c r="W165" s="139"/>
      <c r="X165" s="139"/>
      <c r="Y165" s="139"/>
      <c r="Z165" s="139"/>
      <c r="AA165" s="139"/>
      <c r="AB165" s="139"/>
      <c r="AC165" s="5"/>
      <c r="AD165" s="257" t="s">
        <v>300</v>
      </c>
      <c r="AE165" s="255" t="s">
        <v>301</v>
      </c>
      <c r="AF165" s="294"/>
      <c r="AG165" s="3"/>
      <c r="AH165" s="1"/>
      <c r="AI165" s="3"/>
      <c r="AJ165" s="139"/>
      <c r="AK165" s="139"/>
    </row>
    <row r="166" spans="1:37" ht="25.15" customHeight="1" x14ac:dyDescent="0.25">
      <c r="A166" s="139"/>
      <c r="B166" s="139"/>
      <c r="C166" s="139"/>
      <c r="D166" s="139"/>
      <c r="E166" s="139"/>
      <c r="F166" s="139"/>
      <c r="G166" s="139"/>
      <c r="H166" s="139"/>
      <c r="I166" s="147"/>
      <c r="J166" s="148"/>
      <c r="K166" s="144"/>
      <c r="L166" s="144"/>
      <c r="M166" s="150">
        <f t="shared" si="7"/>
        <v>57</v>
      </c>
      <c r="N166" s="148"/>
      <c r="O166" s="139">
        <f t="shared" si="4"/>
        <v>58</v>
      </c>
      <c r="P166" s="145">
        <f>'dati nascosti vento'!$B$108/70*O166</f>
        <v>17.399999999999999</v>
      </c>
      <c r="Q166" s="146">
        <f>IF(P166&lt;'dati nascosti vento'!$B$116,'dati nascosti vento'!$B$114^2*'dati nascosti vento'!$B$113*LN('dati nascosti vento'!$B$116/'dati nascosti vento'!$B$115)*(7+'dati nascosti vento'!$B$113*LN('dati nascosti vento'!$B$116/'dati nascosti vento'!$B$115)),'dati nascosti vento'!$B$114^2*'dati nascosti vento'!$B$113*LN(P166/'dati nascosti vento'!$B$115)*(7+'dati nascosti vento'!$B$113*LN(P166/'dati nascosti vento'!$B$115)))</f>
        <v>2.1736584481608574</v>
      </c>
      <c r="R166" s="147">
        <f>'dati nascosti vento'!$B$123*Q166*'dati nascosti vento'!$B$117*'dati nascosti vento'!$B$118/1000</f>
        <v>1.0421824638062203</v>
      </c>
      <c r="S166" s="147">
        <f>'dati nascosti vento'!$B$123*Q166*'dati nascosti vento'!$B$117*'dati nascosti vento'!$B$119/1000</f>
        <v>1.2506189565674641</v>
      </c>
      <c r="T166" s="139"/>
      <c r="U166" s="139" t="str">
        <f t="shared" si="5"/>
        <v/>
      </c>
      <c r="V166" s="2">
        <f t="shared" si="6"/>
        <v>1.0421824638062203</v>
      </c>
      <c r="W166" s="139"/>
      <c r="X166" s="139"/>
      <c r="Y166" s="139"/>
      <c r="Z166" s="139"/>
      <c r="AA166" s="139"/>
      <c r="AB166" s="139"/>
      <c r="AC166" s="257" t="s">
        <v>33</v>
      </c>
      <c r="AD166" s="296" t="s">
        <v>304</v>
      </c>
      <c r="AE166" s="291" t="s">
        <v>165</v>
      </c>
      <c r="AF166" s="295"/>
      <c r="AG166" s="33"/>
      <c r="AH166" s="1"/>
      <c r="AJ166" s="139"/>
      <c r="AK166" s="139"/>
    </row>
    <row r="167" spans="1:37" ht="25.15" customHeight="1" x14ac:dyDescent="0.25">
      <c r="A167" s="139"/>
      <c r="B167" s="139"/>
      <c r="C167" s="139"/>
      <c r="D167" s="139"/>
      <c r="E167" s="139"/>
      <c r="F167" s="139"/>
      <c r="G167" s="139"/>
      <c r="H167" s="139"/>
      <c r="I167" s="147"/>
      <c r="J167" s="148"/>
      <c r="K167" s="144"/>
      <c r="L167" s="144"/>
      <c r="M167" s="150">
        <f t="shared" si="7"/>
        <v>58</v>
      </c>
      <c r="N167" s="148"/>
      <c r="O167" s="139">
        <f t="shared" si="4"/>
        <v>59</v>
      </c>
      <c r="P167" s="145">
        <f>'dati nascosti vento'!$B$108/70*O167</f>
        <v>17.7</v>
      </c>
      <c r="Q167" s="146">
        <f>IF(P167&lt;'dati nascosti vento'!$B$116,'dati nascosti vento'!$B$114^2*'dati nascosti vento'!$B$113*LN('dati nascosti vento'!$B$116/'dati nascosti vento'!$B$115)*(7+'dati nascosti vento'!$B$113*LN('dati nascosti vento'!$B$116/'dati nascosti vento'!$B$115)),'dati nascosti vento'!$B$114^2*'dati nascosti vento'!$B$113*LN(P167/'dati nascosti vento'!$B$115)*(7+'dati nascosti vento'!$B$113*LN(P167/'dati nascosti vento'!$B$115)))</f>
        <v>2.186183167747592</v>
      </c>
      <c r="R167" s="147">
        <f>'dati nascosti vento'!$B$123*Q167*'dati nascosti vento'!$B$117*'dati nascosti vento'!$B$118/1000</f>
        <v>1.0481875669209388</v>
      </c>
      <c r="S167" s="147">
        <f>'dati nascosti vento'!$B$123*Q167*'dati nascosti vento'!$B$117*'dati nascosti vento'!$B$119/1000</f>
        <v>1.2578250803051267</v>
      </c>
      <c r="T167" s="139"/>
      <c r="U167" s="139" t="str">
        <f t="shared" si="5"/>
        <v/>
      </c>
      <c r="V167" s="2">
        <f t="shared" si="6"/>
        <v>1.0481875669209388</v>
      </c>
      <c r="W167" s="139"/>
      <c r="X167" s="139"/>
      <c r="Y167" s="139"/>
      <c r="Z167" s="139"/>
      <c r="AA167" s="139"/>
      <c r="AB167" s="139"/>
      <c r="AC167" s="257" t="s">
        <v>3</v>
      </c>
      <c r="AD167" s="296" t="s">
        <v>304</v>
      </c>
      <c r="AE167" s="291" t="s">
        <v>165</v>
      </c>
      <c r="AF167" s="295"/>
      <c r="AG167" s="5"/>
      <c r="AJ167" s="139"/>
      <c r="AK167" s="139"/>
    </row>
    <row r="168" spans="1:37" ht="25.15" customHeight="1" x14ac:dyDescent="0.25">
      <c r="A168" s="139"/>
      <c r="B168" s="139"/>
      <c r="C168" s="139"/>
      <c r="D168" s="139"/>
      <c r="E168" s="139"/>
      <c r="F168" s="139"/>
      <c r="G168" s="139"/>
      <c r="H168" s="139"/>
      <c r="I168" s="147"/>
      <c r="J168" s="148"/>
      <c r="K168" s="144"/>
      <c r="L168" s="144"/>
      <c r="M168" s="150">
        <f t="shared" si="7"/>
        <v>59</v>
      </c>
      <c r="N168" s="148"/>
      <c r="O168" s="139">
        <f t="shared" si="4"/>
        <v>60</v>
      </c>
      <c r="P168" s="145">
        <f>'dati nascosti vento'!$B$108/70*O168</f>
        <v>18</v>
      </c>
      <c r="Q168" s="146">
        <f>IF(P168&lt;'dati nascosti vento'!$B$116,'dati nascosti vento'!$B$114^2*'dati nascosti vento'!$B$113*LN('dati nascosti vento'!$B$116/'dati nascosti vento'!$B$115)*(7+'dati nascosti vento'!$B$113*LN('dati nascosti vento'!$B$116/'dati nascosti vento'!$B$115)),'dati nascosti vento'!$B$114^2*'dati nascosti vento'!$B$113*LN(P168/'dati nascosti vento'!$B$115)*(7+'dati nascosti vento'!$B$113*LN(P168/'dati nascosti vento'!$B$115)))</f>
        <v>2.1985249555600155</v>
      </c>
      <c r="R168" s="147">
        <f>'dati nascosti vento'!$B$123*Q168*'dati nascosti vento'!$B$117*'dati nascosti vento'!$B$118/1000</f>
        <v>1.0541049615516402</v>
      </c>
      <c r="S168" s="147">
        <f>'dati nascosti vento'!$B$123*Q168*'dati nascosti vento'!$B$117*'dati nascosti vento'!$B$119/1000</f>
        <v>1.2649259538619682</v>
      </c>
      <c r="T168" s="139"/>
      <c r="U168" s="139" t="str">
        <f t="shared" si="5"/>
        <v/>
      </c>
      <c r="V168" s="2">
        <f t="shared" si="6"/>
        <v>1.0541049615516402</v>
      </c>
      <c r="W168" s="139"/>
      <c r="X168" s="139"/>
      <c r="Y168" s="139"/>
      <c r="Z168" s="139"/>
      <c r="AA168" s="139"/>
      <c r="AB168" s="139"/>
      <c r="AC168" s="257" t="s">
        <v>35</v>
      </c>
      <c r="AD168" s="296" t="s">
        <v>304</v>
      </c>
      <c r="AE168" s="291" t="s">
        <v>165</v>
      </c>
      <c r="AF168" s="295"/>
      <c r="AG168" s="5"/>
      <c r="AJ168" s="139"/>
      <c r="AK168" s="139"/>
    </row>
    <row r="169" spans="1:37" ht="25.15" customHeight="1" x14ac:dyDescent="0.25">
      <c r="A169" s="139"/>
      <c r="B169" s="139"/>
      <c r="C169" s="139"/>
      <c r="D169" s="139"/>
      <c r="E169" s="139"/>
      <c r="F169" s="139"/>
      <c r="G169" s="139"/>
      <c r="H169" s="139"/>
      <c r="I169" s="147"/>
      <c r="J169" s="148"/>
      <c r="K169" s="144"/>
      <c r="L169" s="144"/>
      <c r="M169" s="150">
        <f t="shared" si="7"/>
        <v>60</v>
      </c>
      <c r="N169" s="148"/>
      <c r="O169" s="139">
        <f t="shared" si="4"/>
        <v>61</v>
      </c>
      <c r="P169" s="145">
        <f>'dati nascosti vento'!$B$108/70*O169</f>
        <v>18.3</v>
      </c>
      <c r="Q169" s="146">
        <f>IF(P169&lt;'dati nascosti vento'!$B$116,'dati nascosti vento'!$B$114^2*'dati nascosti vento'!$B$113*LN('dati nascosti vento'!$B$116/'dati nascosti vento'!$B$115)*(7+'dati nascosti vento'!$B$113*LN('dati nascosti vento'!$B$116/'dati nascosti vento'!$B$115)),'dati nascosti vento'!$B$114^2*'dati nascosti vento'!$B$113*LN(P169/'dati nascosti vento'!$B$115)*(7+'dati nascosti vento'!$B$113*LN(P169/'dati nascosti vento'!$B$115)))</f>
        <v>2.2106894072556491</v>
      </c>
      <c r="R169" s="147">
        <f>'dati nascosti vento'!$B$123*Q169*'dati nascosti vento'!$B$117*'dati nascosti vento'!$B$118/1000</f>
        <v>1.0599373305927529</v>
      </c>
      <c r="S169" s="147">
        <f>'dati nascosti vento'!$B$123*Q169*'dati nascosti vento'!$B$117*'dati nascosti vento'!$B$119/1000</f>
        <v>1.2719247967113037</v>
      </c>
      <c r="T169" s="139"/>
      <c r="U169" s="139" t="str">
        <f t="shared" si="5"/>
        <v/>
      </c>
      <c r="V169" s="2">
        <f t="shared" si="6"/>
        <v>1.0599373305927529</v>
      </c>
      <c r="W169" s="139"/>
      <c r="X169" s="139"/>
      <c r="Y169" s="139"/>
      <c r="Z169" s="139"/>
      <c r="AA169" s="139"/>
      <c r="AB169" s="139"/>
      <c r="AC169" s="257" t="s">
        <v>37</v>
      </c>
      <c r="AD169" s="296" t="s">
        <v>165</v>
      </c>
      <c r="AE169" s="291" t="s">
        <v>165</v>
      </c>
      <c r="AF169" s="295"/>
      <c r="AG169" s="5"/>
      <c r="AJ169" s="139"/>
      <c r="AK169" s="139"/>
    </row>
    <row r="170" spans="1:37" ht="25.15" customHeight="1" x14ac:dyDescent="0.25">
      <c r="A170" s="139"/>
      <c r="B170" s="139"/>
      <c r="C170" s="139"/>
      <c r="D170" s="139"/>
      <c r="E170" s="139"/>
      <c r="F170" s="139"/>
      <c r="G170" s="139"/>
      <c r="H170" s="139"/>
      <c r="I170" s="147"/>
      <c r="J170" s="148"/>
      <c r="K170" s="144"/>
      <c r="L170" s="144"/>
      <c r="M170" s="150">
        <f t="shared" si="7"/>
        <v>61</v>
      </c>
      <c r="N170" s="148"/>
      <c r="O170" s="139">
        <f t="shared" si="4"/>
        <v>62</v>
      </c>
      <c r="P170" s="145">
        <f>'dati nascosti vento'!$B$108/70*O170</f>
        <v>18.599999999999998</v>
      </c>
      <c r="Q170" s="146">
        <f>IF(P170&lt;'dati nascosti vento'!$B$116,'dati nascosti vento'!$B$114^2*'dati nascosti vento'!$B$113*LN('dati nascosti vento'!$B$116/'dati nascosti vento'!$B$115)*(7+'dati nascosti vento'!$B$113*LN('dati nascosti vento'!$B$116/'dati nascosti vento'!$B$115)),'dati nascosti vento'!$B$114^2*'dati nascosti vento'!$B$113*LN(P170/'dati nascosti vento'!$B$115)*(7+'dati nascosti vento'!$B$113*LN(P170/'dati nascosti vento'!$B$115)))</f>
        <v>2.2226818600927989</v>
      </c>
      <c r="R170" s="147">
        <f>'dati nascosti vento'!$B$123*Q170*'dati nascosti vento'!$B$117*'dati nascosti vento'!$B$118/1000</f>
        <v>1.0656872330465978</v>
      </c>
      <c r="S170" s="147">
        <f>'dati nascosti vento'!$B$123*Q170*'dati nascosti vento'!$B$117*'dati nascosti vento'!$B$119/1000</f>
        <v>1.2788246796559175</v>
      </c>
      <c r="T170" s="139"/>
      <c r="U170" s="139" t="str">
        <f t="shared" si="5"/>
        <v/>
      </c>
      <c r="V170" s="2">
        <f t="shared" si="6"/>
        <v>1.0656872330465978</v>
      </c>
      <c r="W170" s="139"/>
      <c r="X170" s="139"/>
      <c r="Y170" s="139"/>
      <c r="Z170" s="139"/>
      <c r="AA170" s="139"/>
      <c r="AB170" s="139"/>
      <c r="AC170" s="139"/>
      <c r="AD170" s="139"/>
      <c r="AE170" s="139"/>
      <c r="AF170" s="139"/>
      <c r="AG170" s="139"/>
      <c r="AH170" s="139"/>
      <c r="AI170" s="139"/>
      <c r="AJ170" s="139"/>
      <c r="AK170" s="139"/>
    </row>
    <row r="171" spans="1:37" ht="25.15" customHeight="1" x14ac:dyDescent="0.25">
      <c r="A171" s="139"/>
      <c r="B171" s="139"/>
      <c r="C171" s="139"/>
      <c r="D171" s="139"/>
      <c r="E171" s="139"/>
      <c r="F171" s="139"/>
      <c r="G171" s="139"/>
      <c r="H171" s="139"/>
      <c r="I171" s="147"/>
      <c r="J171" s="148"/>
      <c r="K171" s="144"/>
      <c r="L171" s="144"/>
      <c r="M171" s="150">
        <f t="shared" si="7"/>
        <v>62</v>
      </c>
      <c r="N171" s="148"/>
      <c r="O171" s="139">
        <f t="shared" si="4"/>
        <v>63</v>
      </c>
      <c r="P171" s="145">
        <f>'dati nascosti vento'!$B$108/70*O171</f>
        <v>18.899999999999999</v>
      </c>
      <c r="Q171" s="146">
        <f>IF(P171&lt;'dati nascosti vento'!$B$116,'dati nascosti vento'!$B$114^2*'dati nascosti vento'!$B$113*LN('dati nascosti vento'!$B$116/'dati nascosti vento'!$B$115)*(7+'dati nascosti vento'!$B$113*LN('dati nascosti vento'!$B$116/'dati nascosti vento'!$B$115)),'dati nascosti vento'!$B$114^2*'dati nascosti vento'!$B$113*LN(P171/'dati nascosti vento'!$B$115)*(7+'dati nascosti vento'!$B$113*LN(P171/'dati nascosti vento'!$B$115)))</f>
        <v>2.2345074087753729</v>
      </c>
      <c r="R171" s="147">
        <f>'dati nascosti vento'!$B$123*Q171*'dati nascosti vento'!$B$117*'dati nascosti vento'!$B$118/1000</f>
        <v>1.071357111620342</v>
      </c>
      <c r="S171" s="147">
        <f>'dati nascosti vento'!$B$123*Q171*'dati nascosti vento'!$B$117*'dati nascosti vento'!$B$119/1000</f>
        <v>1.2856285339444105</v>
      </c>
      <c r="T171" s="139"/>
      <c r="U171" s="139" t="str">
        <f t="shared" si="5"/>
        <v/>
      </c>
      <c r="V171" s="2">
        <f t="shared" si="6"/>
        <v>1.071357111620342</v>
      </c>
      <c r="W171" s="139"/>
      <c r="X171" s="139"/>
      <c r="Y171" s="139"/>
      <c r="Z171" s="139"/>
      <c r="AA171" s="139"/>
      <c r="AB171" s="139"/>
      <c r="AC171" s="139"/>
      <c r="AD171" s="139"/>
      <c r="AE171" s="139"/>
      <c r="AF171" s="139"/>
      <c r="AG171" s="139"/>
      <c r="AH171" s="139"/>
      <c r="AI171" s="139"/>
      <c r="AJ171" s="139"/>
      <c r="AK171" s="139"/>
    </row>
    <row r="172" spans="1:37" ht="25.15" customHeight="1" x14ac:dyDescent="0.25">
      <c r="A172" s="139"/>
      <c r="B172" s="139"/>
      <c r="C172" s="139"/>
      <c r="D172" s="139"/>
      <c r="E172" s="139"/>
      <c r="F172" s="139"/>
      <c r="G172" s="139"/>
      <c r="H172" s="139"/>
      <c r="I172" s="147"/>
      <c r="J172" s="148"/>
      <c r="K172" s="144"/>
      <c r="L172" s="144"/>
      <c r="M172" s="150">
        <f t="shared" si="7"/>
        <v>63</v>
      </c>
      <c r="N172" s="148"/>
      <c r="O172" s="139">
        <f t="shared" si="4"/>
        <v>64</v>
      </c>
      <c r="P172" s="145">
        <f>'dati nascosti vento'!$B$108/70*O172</f>
        <v>19.2</v>
      </c>
      <c r="Q172" s="146">
        <f>IF(P172&lt;'dati nascosti vento'!$B$116,'dati nascosti vento'!$B$114^2*'dati nascosti vento'!$B$113*LN('dati nascosti vento'!$B$116/'dati nascosti vento'!$B$115)*(7+'dati nascosti vento'!$B$113*LN('dati nascosti vento'!$B$116/'dati nascosti vento'!$B$115)),'dati nascosti vento'!$B$114^2*'dati nascosti vento'!$B$113*LN(P172/'dati nascosti vento'!$B$115)*(7+'dati nascosti vento'!$B$113*LN(P172/'dati nascosti vento'!$B$115)))</f>
        <v>2.2461709200933306</v>
      </c>
      <c r="R172" s="147">
        <f>'dati nascosti vento'!$B$123*Q172*'dati nascosti vento'!$B$117*'dati nascosti vento'!$B$118/1000</f>
        <v>1.0769492997455123</v>
      </c>
      <c r="S172" s="147">
        <f>'dati nascosti vento'!$B$123*Q172*'dati nascosti vento'!$B$117*'dati nascosti vento'!$B$119/1000</f>
        <v>1.2923391596946145</v>
      </c>
      <c r="T172" s="139"/>
      <c r="U172" s="139" t="str">
        <f t="shared" si="5"/>
        <v/>
      </c>
      <c r="V172" s="2">
        <f t="shared" si="6"/>
        <v>1.0769492997455123</v>
      </c>
      <c r="W172" s="139"/>
      <c r="X172" s="139"/>
      <c r="Y172" s="139"/>
      <c r="Z172" s="139"/>
      <c r="AA172" s="139"/>
      <c r="AB172" s="139"/>
      <c r="AC172" s="139"/>
      <c r="AD172" s="139"/>
      <c r="AE172" s="139"/>
      <c r="AF172" s="139"/>
      <c r="AG172" s="139"/>
      <c r="AH172" s="139"/>
      <c r="AI172" s="139"/>
      <c r="AJ172" s="139"/>
      <c r="AK172" s="139"/>
    </row>
    <row r="173" spans="1:37" ht="25.15" customHeight="1" x14ac:dyDescent="0.25">
      <c r="A173" s="139"/>
      <c r="B173" s="139"/>
      <c r="C173" s="139"/>
      <c r="D173" s="139"/>
      <c r="E173" s="139"/>
      <c r="F173" s="139"/>
      <c r="G173" s="139"/>
      <c r="H173" s="139"/>
      <c r="I173" s="147"/>
      <c r="J173" s="148"/>
      <c r="K173" s="144"/>
      <c r="L173" s="144"/>
      <c r="M173" s="150">
        <f t="shared" si="7"/>
        <v>64</v>
      </c>
      <c r="N173" s="148"/>
      <c r="O173" s="139">
        <f t="shared" ref="O173:O178" si="8">O172+1</f>
        <v>65</v>
      </c>
      <c r="P173" s="145">
        <f>'dati nascosti vento'!$B$108/70*O173</f>
        <v>19.5</v>
      </c>
      <c r="Q173" s="146">
        <f>IF(P173&lt;'dati nascosti vento'!$B$116,'dati nascosti vento'!$B$114^2*'dati nascosti vento'!$B$113*LN('dati nascosti vento'!$B$116/'dati nascosti vento'!$B$115)*(7+'dati nascosti vento'!$B$113*LN('dati nascosti vento'!$B$116/'dati nascosti vento'!$B$115)),'dati nascosti vento'!$B$114^2*'dati nascosti vento'!$B$113*LN(P173/'dati nascosti vento'!$B$115)*(7+'dati nascosti vento'!$B$113*LN(P173/'dati nascosti vento'!$B$115)))</f>
        <v>2.2576770464674718</v>
      </c>
      <c r="R173" s="147">
        <f>'dati nascosti vento'!$B$123*Q173*'dati nascosti vento'!$B$117*'dati nascosti vento'!$B$118/1000</f>
        <v>1.0824660280721794</v>
      </c>
      <c r="S173" s="147">
        <f>'dati nascosti vento'!$B$123*Q173*'dati nascosti vento'!$B$117*'dati nascosti vento'!$B$119/1000</f>
        <v>1.2989592336866151</v>
      </c>
      <c r="T173" s="139"/>
      <c r="U173" s="139" t="str">
        <f t="shared" ref="U173:U179" si="9">IF(P173&lt;=$V$104,R173,"")</f>
        <v/>
      </c>
      <c r="V173" s="2">
        <f t="shared" ref="V173:V179" si="10">IF(P173&gt;$V$104,R173,"")</f>
        <v>1.0824660280721794</v>
      </c>
      <c r="W173" s="139"/>
      <c r="X173" s="139"/>
      <c r="Y173" s="139"/>
      <c r="Z173" s="139"/>
      <c r="AA173" s="139"/>
      <c r="AB173" s="139"/>
      <c r="AC173" s="139"/>
      <c r="AD173" s="139"/>
      <c r="AE173" s="139"/>
      <c r="AF173" s="139"/>
      <c r="AG173" s="139"/>
      <c r="AH173" s="139"/>
      <c r="AI173" s="139"/>
      <c r="AJ173" s="139"/>
      <c r="AK173" s="139"/>
    </row>
    <row r="174" spans="1:37" ht="25.15" customHeight="1" x14ac:dyDescent="0.25">
      <c r="A174" s="139"/>
      <c r="B174" s="139"/>
      <c r="C174" s="139"/>
      <c r="D174" s="139"/>
      <c r="E174" s="139"/>
      <c r="F174" s="139"/>
      <c r="G174" s="139"/>
      <c r="H174" s="139"/>
      <c r="I174" s="147"/>
      <c r="J174" s="148"/>
      <c r="K174" s="148"/>
      <c r="L174" s="148"/>
      <c r="M174" s="150">
        <f t="shared" ref="M174:M199" si="11">M173+1</f>
        <v>65</v>
      </c>
      <c r="N174" s="148"/>
      <c r="O174" s="139">
        <f t="shared" si="8"/>
        <v>66</v>
      </c>
      <c r="P174" s="145">
        <f>'dati nascosti vento'!$B$108/70*O174</f>
        <v>19.8</v>
      </c>
      <c r="Q174" s="146">
        <f>IF(P174&lt;'dati nascosti vento'!$B$116,'dati nascosti vento'!$B$114^2*'dati nascosti vento'!$B$113*LN('dati nascosti vento'!$B$116/'dati nascosti vento'!$B$115)*(7+'dati nascosti vento'!$B$113*LN('dati nascosti vento'!$B$116/'dati nascosti vento'!$B$115)),'dati nascosti vento'!$B$114^2*'dati nascosti vento'!$B$113*LN(P174/'dati nascosti vento'!$B$115)*(7+'dati nascosti vento'!$B$113*LN(P174/'dati nascosti vento'!$B$115)))</f>
        <v>2.2690302384959633</v>
      </c>
      <c r="R174" s="147">
        <f>'dati nascosti vento'!$B$123*Q174*'dati nascosti vento'!$B$117*'dati nascosti vento'!$B$118/1000</f>
        <v>1.0879094304845176</v>
      </c>
      <c r="S174" s="147">
        <f>'dati nascosti vento'!$B$123*Q174*'dati nascosti vento'!$B$117*'dati nascosti vento'!$B$119/1000</f>
        <v>1.305491316581421</v>
      </c>
      <c r="T174" s="139"/>
      <c r="U174" s="139" t="str">
        <f t="shared" si="9"/>
        <v/>
      </c>
      <c r="V174" s="2">
        <f t="shared" si="10"/>
        <v>1.0879094304845176</v>
      </c>
      <c r="W174" s="139"/>
      <c r="X174" s="139"/>
      <c r="Y174" s="139"/>
      <c r="Z174" s="139"/>
      <c r="AA174" s="139"/>
      <c r="AB174" s="139"/>
      <c r="AC174" s="139"/>
      <c r="AD174" s="139"/>
      <c r="AE174" s="139"/>
      <c r="AF174" s="139"/>
      <c r="AG174" s="139"/>
      <c r="AH174" s="139"/>
      <c r="AI174" s="139"/>
      <c r="AJ174" s="139"/>
      <c r="AK174" s="139"/>
    </row>
    <row r="175" spans="1:37" ht="25.15" customHeight="1" x14ac:dyDescent="0.25">
      <c r="A175" s="139"/>
      <c r="B175" s="139"/>
      <c r="C175" s="139"/>
      <c r="D175" s="139"/>
      <c r="E175" s="139"/>
      <c r="F175" s="139"/>
      <c r="G175" s="139"/>
      <c r="H175" s="139"/>
      <c r="I175" s="147"/>
      <c r="J175" s="148"/>
      <c r="K175" s="144"/>
      <c r="L175" s="144"/>
      <c r="M175" s="150">
        <f t="shared" si="11"/>
        <v>66</v>
      </c>
      <c r="N175" s="148"/>
      <c r="O175" s="139">
        <f t="shared" si="8"/>
        <v>67</v>
      </c>
      <c r="P175" s="145">
        <f>'dati nascosti vento'!$B$108/70*O175</f>
        <v>20.099999999999998</v>
      </c>
      <c r="Q175" s="146">
        <f>IF(P175&lt;'dati nascosti vento'!$B$116,'dati nascosti vento'!$B$114^2*'dati nascosti vento'!$B$113*LN('dati nascosti vento'!$B$116/'dati nascosti vento'!$B$115)*(7+'dati nascosti vento'!$B$113*LN('dati nascosti vento'!$B$116/'dati nascosti vento'!$B$115)),'dati nascosti vento'!$B$114^2*'dati nascosti vento'!$B$113*LN(P175/'dati nascosti vento'!$B$115)*(7+'dati nascosti vento'!$B$113*LN(P175/'dati nascosti vento'!$B$115)))</f>
        <v>2.2802347565900045</v>
      </c>
      <c r="R175" s="147">
        <f>'dati nascosti vento'!$B$123*Q175*'dati nascosti vento'!$B$117*'dati nascosti vento'!$B$118/1000</f>
        <v>1.093281549679642</v>
      </c>
      <c r="S175" s="147">
        <f>'dati nascosti vento'!$B$123*Q175*'dati nascosti vento'!$B$117*'dati nascosti vento'!$B$119/1000</f>
        <v>1.3119378596155704</v>
      </c>
      <c r="T175" s="139"/>
      <c r="U175" s="139" t="str">
        <f t="shared" si="9"/>
        <v/>
      </c>
      <c r="V175" s="2">
        <f t="shared" si="10"/>
        <v>1.093281549679642</v>
      </c>
      <c r="W175" s="139"/>
      <c r="X175" s="139"/>
      <c r="Y175" s="139"/>
      <c r="Z175" s="139"/>
      <c r="AA175" s="139"/>
      <c r="AB175" s="139"/>
      <c r="AC175" s="139"/>
      <c r="AD175" s="139"/>
      <c r="AE175" s="139"/>
      <c r="AF175" s="139"/>
      <c r="AG175" s="139"/>
      <c r="AH175" s="139"/>
      <c r="AI175" s="139"/>
      <c r="AJ175" s="139"/>
      <c r="AK175" s="139"/>
    </row>
    <row r="176" spans="1:37" ht="25.15" customHeight="1" x14ac:dyDescent="0.25">
      <c r="A176" s="139"/>
      <c r="B176" s="139"/>
      <c r="C176" s="139"/>
      <c r="D176" s="139"/>
      <c r="E176" s="139"/>
      <c r="F176" s="139"/>
      <c r="G176" s="139"/>
      <c r="H176" s="139"/>
      <c r="I176" s="147"/>
      <c r="J176" s="148"/>
      <c r="K176" s="144"/>
      <c r="L176" s="144"/>
      <c r="M176" s="150">
        <f t="shared" si="11"/>
        <v>67</v>
      </c>
      <c r="N176" s="148"/>
      <c r="O176" s="139">
        <f t="shared" si="8"/>
        <v>68</v>
      </c>
      <c r="P176" s="145">
        <f>'dati nascosti vento'!$B$108/70*O176</f>
        <v>20.399999999999999</v>
      </c>
      <c r="Q176" s="146">
        <f>IF(P176&lt;'dati nascosti vento'!$B$116,'dati nascosti vento'!$B$114^2*'dati nascosti vento'!$B$113*LN('dati nascosti vento'!$B$116/'dati nascosti vento'!$B$115)*(7+'dati nascosti vento'!$B$113*LN('dati nascosti vento'!$B$116/'dati nascosti vento'!$B$115)),'dati nascosti vento'!$B$114^2*'dati nascosti vento'!$B$113*LN(P176/'dati nascosti vento'!$B$115)*(7+'dati nascosti vento'!$B$113*LN(P176/'dati nascosti vento'!$B$115)))</f>
        <v>2.2912946817772268</v>
      </c>
      <c r="R176" s="147">
        <f>'dati nascosti vento'!$B$123*Q176*'dati nascosti vento'!$B$117*'dati nascosti vento'!$B$118/1000</f>
        <v>1.0985843423474067</v>
      </c>
      <c r="S176" s="147">
        <f>'dati nascosti vento'!$B$123*Q176*'dati nascosti vento'!$B$117*'dati nascosti vento'!$B$119/1000</f>
        <v>1.3183012108168879</v>
      </c>
      <c r="T176" s="139"/>
      <c r="U176" s="139" t="str">
        <f t="shared" si="9"/>
        <v/>
      </c>
      <c r="V176" s="2">
        <f t="shared" si="10"/>
        <v>1.0985843423474067</v>
      </c>
      <c r="W176" s="139"/>
      <c r="X176" s="139"/>
      <c r="Y176" s="139"/>
      <c r="Z176" s="139"/>
      <c r="AA176" s="139"/>
      <c r="AB176" s="139"/>
      <c r="AC176" s="139"/>
      <c r="AD176" s="139"/>
      <c r="AE176" s="139"/>
      <c r="AF176" s="139"/>
      <c r="AG176" s="139"/>
      <c r="AH176" s="139"/>
      <c r="AI176" s="139"/>
      <c r="AJ176" s="139"/>
      <c r="AK176" s="139"/>
    </row>
    <row r="177" spans="1:37" ht="25.15" customHeight="1" x14ac:dyDescent="0.25">
      <c r="A177" s="139"/>
      <c r="B177" s="139"/>
      <c r="C177" s="139"/>
      <c r="D177" s="139"/>
      <c r="E177" s="139"/>
      <c r="F177" s="139"/>
      <c r="G177" s="139"/>
      <c r="H177" s="139"/>
      <c r="I177" s="147"/>
      <c r="J177" s="148"/>
      <c r="K177" s="144"/>
      <c r="L177" s="144"/>
      <c r="M177" s="150">
        <f t="shared" si="11"/>
        <v>68</v>
      </c>
      <c r="N177" s="148"/>
      <c r="O177" s="139">
        <f t="shared" si="8"/>
        <v>69</v>
      </c>
      <c r="P177" s="145">
        <f>'dati nascosti vento'!$B$108/70*O177</f>
        <v>20.7</v>
      </c>
      <c r="Q177" s="146">
        <f>IF(P177&lt;'dati nascosti vento'!$B$116,'dati nascosti vento'!$B$114^2*'dati nascosti vento'!$B$113*LN('dati nascosti vento'!$B$116/'dati nascosti vento'!$B$115)*(7+'dati nascosti vento'!$B$113*LN('dati nascosti vento'!$B$116/'dati nascosti vento'!$B$115)),'dati nascosti vento'!$B$114^2*'dati nascosti vento'!$B$113*LN(P177/'dati nascosti vento'!$B$115)*(7+'dati nascosti vento'!$B$113*LN(P177/'dati nascosti vento'!$B$115)))</f>
        <v>2.3022139257435565</v>
      </c>
      <c r="R177" s="147">
        <f>'dati nascosti vento'!$B$123*Q177*'dati nascosti vento'!$B$117*'dati nascosti vento'!$B$118/1000</f>
        <v>1.1038196839850771</v>
      </c>
      <c r="S177" s="147">
        <f>'dati nascosti vento'!$B$123*Q177*'dati nascosti vento'!$B$117*'dati nascosti vento'!$B$119/1000</f>
        <v>1.3245836207820922</v>
      </c>
      <c r="T177" s="139"/>
      <c r="U177" s="139" t="str">
        <f t="shared" si="9"/>
        <v/>
      </c>
      <c r="V177" s="2">
        <f t="shared" si="10"/>
        <v>1.1038196839850771</v>
      </c>
      <c r="W177" s="139"/>
      <c r="X177" s="139"/>
      <c r="Y177" s="139"/>
      <c r="Z177" s="139"/>
      <c r="AA177" s="139"/>
      <c r="AB177" s="139"/>
      <c r="AC177" s="139"/>
      <c r="AD177" s="139"/>
      <c r="AE177" s="139"/>
      <c r="AF177" s="139"/>
      <c r="AG177" s="139"/>
      <c r="AH177" s="139"/>
      <c r="AI177" s="139"/>
      <c r="AJ177" s="139"/>
      <c r="AK177" s="139"/>
    </row>
    <row r="178" spans="1:37" ht="25.15" customHeight="1" x14ac:dyDescent="0.25">
      <c r="A178" s="139"/>
      <c r="B178" s="139"/>
      <c r="C178" s="139"/>
      <c r="D178" s="139"/>
      <c r="E178" s="139"/>
      <c r="F178" s="139"/>
      <c r="G178" s="139"/>
      <c r="H178" s="139"/>
      <c r="I178" s="147"/>
      <c r="J178" s="148"/>
      <c r="K178" s="139"/>
      <c r="L178" s="144"/>
      <c r="M178" s="150">
        <f t="shared" si="11"/>
        <v>69</v>
      </c>
      <c r="N178" s="148"/>
      <c r="O178" s="139">
        <f t="shared" si="8"/>
        <v>70</v>
      </c>
      <c r="P178" s="145">
        <f>'dati nascosti vento'!$B$108/70*O178</f>
        <v>21</v>
      </c>
      <c r="Q178" s="146">
        <f>IF(P178&lt;'dati nascosti vento'!$B$116,'dati nascosti vento'!$B$114^2*'dati nascosti vento'!$B$113*LN('dati nascosti vento'!$B$116/'dati nascosti vento'!$B$115)*(7+'dati nascosti vento'!$B$113*LN('dati nascosti vento'!$B$116/'dati nascosti vento'!$B$115)),'dati nascosti vento'!$B$114^2*'dati nascosti vento'!$B$113*LN(P178/'dati nascosti vento'!$B$115)*(7+'dati nascosti vento'!$B$113*LN(P178/'dati nascosti vento'!$B$115)))</f>
        <v>2.3129962401773794</v>
      </c>
      <c r="R178" s="147">
        <f>'dati nascosti vento'!$B$123*Q178*'dati nascosti vento'!$B$117*'dati nascosti vento'!$B$118/1000</f>
        <v>1.1089893733774847</v>
      </c>
      <c r="S178" s="147">
        <f>'dati nascosti vento'!$B$123*Q178*'dati nascosti vento'!$B$117*'dati nascosti vento'!$B$119/1000</f>
        <v>1.3307872480529817</v>
      </c>
      <c r="T178" s="139"/>
      <c r="U178" s="139" t="str">
        <f t="shared" si="9"/>
        <v/>
      </c>
      <c r="V178" s="2">
        <f t="shared" si="10"/>
        <v>1.1089893733774847</v>
      </c>
      <c r="W178" s="139"/>
      <c r="X178" s="139"/>
      <c r="Y178" s="139"/>
      <c r="Z178" s="139"/>
      <c r="AA178" s="139"/>
      <c r="AB178" s="139"/>
      <c r="AC178" s="139"/>
      <c r="AD178" s="139"/>
      <c r="AE178" s="139"/>
      <c r="AF178" s="139"/>
      <c r="AG178" s="139"/>
      <c r="AH178" s="139"/>
      <c r="AI178" s="139"/>
      <c r="AJ178" s="139"/>
      <c r="AK178" s="139"/>
    </row>
    <row r="179" spans="1:37" ht="25.15" customHeight="1" x14ac:dyDescent="0.25">
      <c r="A179" s="139"/>
      <c r="B179" s="139"/>
      <c r="C179" s="139"/>
      <c r="D179" s="139"/>
      <c r="E179" s="139"/>
      <c r="F179" s="139"/>
      <c r="G179" s="139"/>
      <c r="H179" s="139"/>
      <c r="I179" s="147"/>
      <c r="J179" s="148"/>
      <c r="K179" s="144"/>
      <c r="L179" s="144"/>
      <c r="M179" s="150">
        <f t="shared" si="11"/>
        <v>70</v>
      </c>
      <c r="N179" s="173">
        <f>'dati nascosti vento'!N19-'CALCOLO DEL VENTO'!F36</f>
        <v>0</v>
      </c>
      <c r="O179" s="149">
        <f>1</f>
        <v>1</v>
      </c>
      <c r="P179" s="174">
        <f t="shared" ref="P179:P208" si="12">$N$179/30*O179+$P$178</f>
        <v>21</v>
      </c>
      <c r="Q179" s="175">
        <f>IF(P179&lt;'dati nascosti vento'!$B$116,'dati nascosti vento'!$B$114^2*'dati nascosti vento'!$B$113*LN('dati nascosti vento'!$B$116/'dati nascosti vento'!$B$115)*(7+'dati nascosti vento'!$B$113*LN('dati nascosti vento'!$B$116/'dati nascosti vento'!$B$115)),'dati nascosti vento'!$B$114^2*'dati nascosti vento'!$B$113*LN(P179/'dati nascosti vento'!$B$115)*(7+'dati nascosti vento'!$B$113*LN(P179/'dati nascosti vento'!$B$115)))</f>
        <v>2.3129962401773794</v>
      </c>
      <c r="R179" s="176">
        <f>'dati nascosti vento'!$B$123*Q179*'dati nascosti vento'!$B$117*'dati nascosti vento'!$B$118/1000</f>
        <v>1.1089893733774847</v>
      </c>
      <c r="S179" s="147">
        <f>'dati nascosti vento'!$B$123*Q179*'dati nascosti vento'!$B$117*'dati nascosti vento'!$B$119/1000</f>
        <v>1.3307872480529817</v>
      </c>
      <c r="T179" s="139"/>
      <c r="U179" s="139" t="str">
        <f t="shared" si="9"/>
        <v/>
      </c>
      <c r="V179" s="2">
        <f t="shared" si="10"/>
        <v>1.1089893733774847</v>
      </c>
      <c r="W179" s="139"/>
      <c r="X179" s="139"/>
      <c r="Y179" s="139"/>
      <c r="Z179" s="139"/>
      <c r="AA179" s="139"/>
      <c r="AB179" s="139"/>
      <c r="AC179" s="139"/>
      <c r="AD179" s="139"/>
      <c r="AE179" s="139"/>
      <c r="AF179" s="139"/>
      <c r="AG179" s="139"/>
      <c r="AH179" s="139"/>
      <c r="AI179" s="139"/>
      <c r="AJ179" s="139"/>
      <c r="AK179" s="139"/>
    </row>
    <row r="180" spans="1:37" ht="25.15" customHeight="1" x14ac:dyDescent="0.25">
      <c r="A180" s="139"/>
      <c r="B180" s="139"/>
      <c r="C180" s="139"/>
      <c r="D180" s="139"/>
      <c r="E180" s="139"/>
      <c r="F180" s="139"/>
      <c r="G180" s="139"/>
      <c r="H180" s="139"/>
      <c r="I180" s="147"/>
      <c r="J180" s="148"/>
      <c r="K180" s="144"/>
      <c r="L180" s="144"/>
      <c r="M180" s="150">
        <f t="shared" si="11"/>
        <v>71</v>
      </c>
      <c r="N180" s="148"/>
      <c r="O180" s="139">
        <f t="shared" ref="O180:O208" si="13">O179+1</f>
        <v>2</v>
      </c>
      <c r="P180" s="177">
        <f t="shared" si="12"/>
        <v>21</v>
      </c>
      <c r="Q180" s="146">
        <f>IF(P180&lt;'dati nascosti vento'!$B$116,'dati nascosti vento'!$B$114^2*'dati nascosti vento'!$B$113*LN('dati nascosti vento'!$B$116/'dati nascosti vento'!$B$115)*(7+'dati nascosti vento'!$B$113*LN('dati nascosti vento'!$B$116/'dati nascosti vento'!$B$115)),'dati nascosti vento'!$B$114^2*'dati nascosti vento'!$B$113*LN(P180/'dati nascosti vento'!$B$115)*(7+'dati nascosti vento'!$B$113*LN(P180/'dati nascosti vento'!$B$115)))</f>
        <v>2.3129962401773794</v>
      </c>
      <c r="R180" s="147">
        <f>'dati nascosti vento'!$B$123*Q180*'dati nascosti vento'!$B$117*'dati nascosti vento'!$B$118/1000</f>
        <v>1.1089893733774847</v>
      </c>
      <c r="S180" s="139"/>
      <c r="T180" s="139"/>
      <c r="U180" s="178">
        <f>MAXA(U108:U179)</f>
        <v>0.78353941118382264</v>
      </c>
      <c r="V180" s="178">
        <f>MAXA(V108:V179)</f>
        <v>1.1089893733774847</v>
      </c>
      <c r="W180" s="139"/>
      <c r="X180" s="139"/>
      <c r="Y180" s="139"/>
      <c r="Z180" s="139"/>
      <c r="AA180" s="139"/>
      <c r="AB180" s="139"/>
      <c r="AC180" s="139"/>
      <c r="AD180" s="139"/>
      <c r="AE180" s="139"/>
      <c r="AF180" s="139"/>
      <c r="AG180" s="139"/>
      <c r="AH180" s="139"/>
      <c r="AI180" s="139"/>
      <c r="AJ180" s="139"/>
      <c r="AK180" s="139"/>
    </row>
    <row r="181" spans="1:37" ht="25.15" customHeight="1" x14ac:dyDescent="0.25">
      <c r="A181" s="139"/>
      <c r="B181" s="139"/>
      <c r="C181" s="139"/>
      <c r="D181" s="139"/>
      <c r="E181" s="139"/>
      <c r="F181" s="139"/>
      <c r="G181" s="139"/>
      <c r="H181" s="139"/>
      <c r="I181" s="147"/>
      <c r="J181" s="147"/>
      <c r="K181" s="139"/>
      <c r="L181" s="139"/>
      <c r="M181" s="150">
        <f t="shared" si="11"/>
        <v>72</v>
      </c>
      <c r="N181" s="147"/>
      <c r="O181" s="139">
        <f t="shared" si="13"/>
        <v>3</v>
      </c>
      <c r="P181" s="177">
        <f t="shared" si="12"/>
        <v>21</v>
      </c>
      <c r="Q181" s="146">
        <f>IF(P181&lt;'dati nascosti vento'!$B$116,'dati nascosti vento'!$B$114^2*'dati nascosti vento'!$B$113*LN('dati nascosti vento'!$B$116/'dati nascosti vento'!$B$115)*(7+'dati nascosti vento'!$B$113*LN('dati nascosti vento'!$B$116/'dati nascosti vento'!$B$115)),'dati nascosti vento'!$B$114^2*'dati nascosti vento'!$B$113*LN(P181/'dati nascosti vento'!$B$115)*(7+'dati nascosti vento'!$B$113*LN(P181/'dati nascosti vento'!$B$115)))</f>
        <v>2.3129962401773794</v>
      </c>
      <c r="R181" s="147">
        <f>'dati nascosti vento'!$B$123*Q181*'dati nascosti vento'!$B$117*'dati nascosti vento'!$B$118/1000</f>
        <v>1.1089893733774847</v>
      </c>
      <c r="S181" s="139"/>
      <c r="T181" s="139"/>
      <c r="U181" s="139"/>
      <c r="V181" s="2"/>
      <c r="W181" s="139"/>
      <c r="X181" s="139"/>
      <c r="Y181" s="139"/>
      <c r="Z181" s="139"/>
      <c r="AA181" s="139"/>
      <c r="AB181" s="139"/>
      <c r="AC181" s="139"/>
      <c r="AD181" s="139"/>
      <c r="AE181" s="139"/>
      <c r="AF181" s="139"/>
      <c r="AG181" s="139"/>
      <c r="AH181" s="139"/>
      <c r="AI181" s="139"/>
      <c r="AJ181" s="139"/>
      <c r="AK181" s="139"/>
    </row>
    <row r="182" spans="1:37" ht="25.15" customHeight="1" x14ac:dyDescent="0.25">
      <c r="A182" s="139"/>
      <c r="B182" s="139"/>
      <c r="C182" s="139"/>
      <c r="D182" s="139"/>
      <c r="E182" s="139"/>
      <c r="F182" s="139"/>
      <c r="G182" s="139"/>
      <c r="H182" s="139"/>
      <c r="I182" s="147"/>
      <c r="J182" s="147"/>
      <c r="K182" s="139"/>
      <c r="L182" s="139"/>
      <c r="M182" s="150">
        <f t="shared" si="11"/>
        <v>73</v>
      </c>
      <c r="N182" s="147"/>
      <c r="O182" s="139">
        <f t="shared" si="13"/>
        <v>4</v>
      </c>
      <c r="P182" s="177">
        <f t="shared" si="12"/>
        <v>21</v>
      </c>
      <c r="Q182" s="146">
        <f>IF(P182&lt;'dati nascosti vento'!$B$116,'dati nascosti vento'!$B$114^2*'dati nascosti vento'!$B$113*LN('dati nascosti vento'!$B$116/'dati nascosti vento'!$B$115)*(7+'dati nascosti vento'!$B$113*LN('dati nascosti vento'!$B$116/'dati nascosti vento'!$B$115)),'dati nascosti vento'!$B$114^2*'dati nascosti vento'!$B$113*LN(P182/'dati nascosti vento'!$B$115)*(7+'dati nascosti vento'!$B$113*LN(P182/'dati nascosti vento'!$B$115)))</f>
        <v>2.3129962401773794</v>
      </c>
      <c r="R182" s="147">
        <f>'dati nascosti vento'!$B$123*Q182*'dati nascosti vento'!$B$117*'dati nascosti vento'!$B$118/1000</f>
        <v>1.1089893733774847</v>
      </c>
      <c r="S182" s="139"/>
      <c r="T182" s="139"/>
      <c r="U182" s="139"/>
      <c r="V182" s="2"/>
      <c r="W182" s="139"/>
      <c r="X182" s="139"/>
      <c r="Y182" s="139"/>
      <c r="Z182" s="139"/>
      <c r="AA182" s="139"/>
      <c r="AB182" s="139"/>
      <c r="AC182" s="139"/>
      <c r="AD182" s="139"/>
      <c r="AE182" s="139"/>
      <c r="AF182" s="139"/>
      <c r="AG182" s="139"/>
      <c r="AH182" s="139"/>
      <c r="AI182" s="139"/>
      <c r="AJ182" s="139"/>
      <c r="AK182" s="139"/>
    </row>
    <row r="183" spans="1:37" ht="25.15" customHeight="1" x14ac:dyDescent="0.25">
      <c r="A183" s="139"/>
      <c r="B183" s="139"/>
      <c r="C183" s="139"/>
      <c r="D183" s="139"/>
      <c r="E183" s="139"/>
      <c r="F183" s="139"/>
      <c r="G183" s="139"/>
      <c r="H183" s="139"/>
      <c r="I183" s="147"/>
      <c r="J183" s="147"/>
      <c r="K183" s="139"/>
      <c r="L183" s="139"/>
      <c r="M183" s="150">
        <f t="shared" si="11"/>
        <v>74</v>
      </c>
      <c r="N183" s="147"/>
      <c r="O183" s="139">
        <f t="shared" si="13"/>
        <v>5</v>
      </c>
      <c r="P183" s="177">
        <f t="shared" si="12"/>
        <v>21</v>
      </c>
      <c r="Q183" s="146">
        <f>IF(P183&lt;'dati nascosti vento'!$B$116,'dati nascosti vento'!$B$114^2*'dati nascosti vento'!$B$113*LN('dati nascosti vento'!$B$116/'dati nascosti vento'!$B$115)*(7+'dati nascosti vento'!$B$113*LN('dati nascosti vento'!$B$116/'dati nascosti vento'!$B$115)),'dati nascosti vento'!$B$114^2*'dati nascosti vento'!$B$113*LN(P183/'dati nascosti vento'!$B$115)*(7+'dati nascosti vento'!$B$113*LN(P183/'dati nascosti vento'!$B$115)))</f>
        <v>2.3129962401773794</v>
      </c>
      <c r="R183" s="147">
        <f>'dati nascosti vento'!$B$123*Q183*'dati nascosti vento'!$B$117*'dati nascosti vento'!$B$118/1000</f>
        <v>1.1089893733774847</v>
      </c>
      <c r="S183" s="139"/>
      <c r="T183" s="139"/>
      <c r="U183" s="139"/>
      <c r="V183" s="2"/>
      <c r="W183" s="139"/>
      <c r="X183" s="139"/>
      <c r="Y183" s="139"/>
      <c r="Z183" s="139"/>
      <c r="AA183" s="139"/>
      <c r="AB183" s="139"/>
      <c r="AC183" s="139"/>
      <c r="AD183" s="139"/>
      <c r="AE183" s="139"/>
      <c r="AF183" s="139"/>
      <c r="AG183" s="139"/>
      <c r="AH183" s="139"/>
      <c r="AI183" s="139"/>
      <c r="AJ183" s="139"/>
      <c r="AK183" s="139"/>
    </row>
    <row r="184" spans="1:37" ht="25.15" customHeight="1" x14ac:dyDescent="0.25">
      <c r="A184" s="139"/>
      <c r="B184" s="139"/>
      <c r="C184" s="139"/>
      <c r="D184" s="139"/>
      <c r="E184" s="139"/>
      <c r="F184" s="139"/>
      <c r="G184" s="139"/>
      <c r="H184" s="139"/>
      <c r="I184" s="147"/>
      <c r="J184" s="147"/>
      <c r="K184" s="139"/>
      <c r="L184" s="139"/>
      <c r="M184" s="150">
        <f t="shared" si="11"/>
        <v>75</v>
      </c>
      <c r="N184" s="147"/>
      <c r="O184" s="139">
        <f t="shared" si="13"/>
        <v>6</v>
      </c>
      <c r="P184" s="177">
        <f t="shared" si="12"/>
        <v>21</v>
      </c>
      <c r="Q184" s="146">
        <f>IF(P184&lt;'dati nascosti vento'!$B$116,'dati nascosti vento'!$B$114^2*'dati nascosti vento'!$B$113*LN('dati nascosti vento'!$B$116/'dati nascosti vento'!$B$115)*(7+'dati nascosti vento'!$B$113*LN('dati nascosti vento'!$B$116/'dati nascosti vento'!$B$115)),'dati nascosti vento'!$B$114^2*'dati nascosti vento'!$B$113*LN(P184/'dati nascosti vento'!$B$115)*(7+'dati nascosti vento'!$B$113*LN(P184/'dati nascosti vento'!$B$115)))</f>
        <v>2.3129962401773794</v>
      </c>
      <c r="R184" s="147">
        <f>'dati nascosti vento'!$B$123*Q184*'dati nascosti vento'!$B$117*'dati nascosti vento'!$B$118/1000</f>
        <v>1.1089893733774847</v>
      </c>
      <c r="S184" s="139"/>
      <c r="T184" s="139"/>
      <c r="U184" s="139"/>
      <c r="V184" s="2"/>
      <c r="W184" s="139"/>
      <c r="X184" s="139"/>
      <c r="Y184" s="139"/>
      <c r="Z184" s="139"/>
      <c r="AA184" s="139"/>
      <c r="AB184" s="139"/>
      <c r="AC184" s="139"/>
      <c r="AD184" s="139"/>
      <c r="AE184" s="139"/>
      <c r="AF184" s="139"/>
      <c r="AG184" s="139"/>
      <c r="AH184" s="139"/>
      <c r="AI184" s="139"/>
      <c r="AJ184" s="139"/>
      <c r="AK184" s="139"/>
    </row>
    <row r="185" spans="1:37" ht="25.15" customHeight="1" x14ac:dyDescent="0.25">
      <c r="A185" s="139"/>
      <c r="B185" s="139"/>
      <c r="C185" s="139"/>
      <c r="D185" s="139"/>
      <c r="E185" s="139"/>
      <c r="F185" s="139"/>
      <c r="G185" s="139"/>
      <c r="H185" s="139"/>
      <c r="I185" s="147"/>
      <c r="J185" s="147"/>
      <c r="K185" s="139"/>
      <c r="L185" s="139"/>
      <c r="M185" s="150">
        <f t="shared" si="11"/>
        <v>76</v>
      </c>
      <c r="N185" s="147"/>
      <c r="O185" s="139">
        <f t="shared" si="13"/>
        <v>7</v>
      </c>
      <c r="P185" s="177">
        <f t="shared" si="12"/>
        <v>21</v>
      </c>
      <c r="Q185" s="146">
        <f>IF(P185&lt;'dati nascosti vento'!$B$116,'dati nascosti vento'!$B$114^2*'dati nascosti vento'!$B$113*LN('dati nascosti vento'!$B$116/'dati nascosti vento'!$B$115)*(7+'dati nascosti vento'!$B$113*LN('dati nascosti vento'!$B$116/'dati nascosti vento'!$B$115)),'dati nascosti vento'!$B$114^2*'dati nascosti vento'!$B$113*LN(P185/'dati nascosti vento'!$B$115)*(7+'dati nascosti vento'!$B$113*LN(P185/'dati nascosti vento'!$B$115)))</f>
        <v>2.3129962401773794</v>
      </c>
      <c r="R185" s="147">
        <f>'dati nascosti vento'!$B$123*Q185*'dati nascosti vento'!$B$117*'dati nascosti vento'!$B$118/1000</f>
        <v>1.1089893733774847</v>
      </c>
      <c r="S185" s="139"/>
      <c r="T185" s="139"/>
      <c r="U185" s="139"/>
      <c r="V185" s="2"/>
      <c r="W185" s="139"/>
      <c r="X185" s="139"/>
      <c r="Y185" s="139"/>
      <c r="Z185" s="139"/>
      <c r="AA185" s="139"/>
      <c r="AB185" s="139"/>
      <c r="AC185" s="139"/>
      <c r="AD185" s="139"/>
      <c r="AE185" s="139"/>
      <c r="AF185" s="139"/>
      <c r="AG185" s="139"/>
      <c r="AH185" s="139"/>
      <c r="AI185" s="139"/>
      <c r="AJ185" s="139"/>
      <c r="AK185" s="139"/>
    </row>
    <row r="186" spans="1:37" ht="25.15" customHeight="1" x14ac:dyDescent="0.25">
      <c r="A186" s="139"/>
      <c r="B186" s="139"/>
      <c r="C186" s="139"/>
      <c r="D186" s="139"/>
      <c r="E186" s="139"/>
      <c r="F186" s="139"/>
      <c r="G186" s="139"/>
      <c r="H186" s="139"/>
      <c r="I186" s="147"/>
      <c r="J186" s="147"/>
      <c r="K186" s="139"/>
      <c r="L186" s="139"/>
      <c r="M186" s="150">
        <f t="shared" si="11"/>
        <v>77</v>
      </c>
      <c r="N186" s="147"/>
      <c r="O186" s="139">
        <f t="shared" si="13"/>
        <v>8</v>
      </c>
      <c r="P186" s="177">
        <f t="shared" si="12"/>
        <v>21</v>
      </c>
      <c r="Q186" s="146">
        <f>IF(P186&lt;'dati nascosti vento'!$B$116,'dati nascosti vento'!$B$114^2*'dati nascosti vento'!$B$113*LN('dati nascosti vento'!$B$116/'dati nascosti vento'!$B$115)*(7+'dati nascosti vento'!$B$113*LN('dati nascosti vento'!$B$116/'dati nascosti vento'!$B$115)),'dati nascosti vento'!$B$114^2*'dati nascosti vento'!$B$113*LN(P186/'dati nascosti vento'!$B$115)*(7+'dati nascosti vento'!$B$113*LN(P186/'dati nascosti vento'!$B$115)))</f>
        <v>2.3129962401773794</v>
      </c>
      <c r="R186" s="147">
        <f>'dati nascosti vento'!$B$123*Q186*'dati nascosti vento'!$B$117*'dati nascosti vento'!$B$118/1000</f>
        <v>1.1089893733774847</v>
      </c>
      <c r="S186" s="139"/>
      <c r="T186" s="139"/>
      <c r="U186" s="139"/>
      <c r="V186" s="2"/>
      <c r="W186" s="139"/>
      <c r="X186" s="139"/>
      <c r="Y186" s="139"/>
      <c r="Z186" s="139"/>
      <c r="AA186" s="139"/>
      <c r="AB186" s="139"/>
      <c r="AC186" s="139"/>
      <c r="AD186" s="139"/>
      <c r="AE186" s="139"/>
      <c r="AF186" s="139"/>
      <c r="AG186" s="139"/>
      <c r="AH186" s="139"/>
      <c r="AI186" s="139"/>
      <c r="AJ186" s="139"/>
      <c r="AK186" s="139"/>
    </row>
    <row r="187" spans="1:37" ht="25.15" customHeight="1" x14ac:dyDescent="0.25">
      <c r="A187" s="139"/>
      <c r="B187" s="139"/>
      <c r="C187" s="139"/>
      <c r="D187" s="139"/>
      <c r="E187" s="139"/>
      <c r="F187" s="139"/>
      <c r="G187" s="139"/>
      <c r="H187" s="139"/>
      <c r="I187" s="147"/>
      <c r="J187" s="147"/>
      <c r="K187" s="139"/>
      <c r="L187" s="139"/>
      <c r="M187" s="150">
        <f t="shared" si="11"/>
        <v>78</v>
      </c>
      <c r="N187" s="147"/>
      <c r="O187" s="139">
        <f t="shared" si="13"/>
        <v>9</v>
      </c>
      <c r="P187" s="177">
        <f t="shared" si="12"/>
        <v>21</v>
      </c>
      <c r="Q187" s="146">
        <f>IF(P187&lt;'dati nascosti vento'!$B$116,'dati nascosti vento'!$B$114^2*'dati nascosti vento'!$B$113*LN('dati nascosti vento'!$B$116/'dati nascosti vento'!$B$115)*(7+'dati nascosti vento'!$B$113*LN('dati nascosti vento'!$B$116/'dati nascosti vento'!$B$115)),'dati nascosti vento'!$B$114^2*'dati nascosti vento'!$B$113*LN(P187/'dati nascosti vento'!$B$115)*(7+'dati nascosti vento'!$B$113*LN(P187/'dati nascosti vento'!$B$115)))</f>
        <v>2.3129962401773794</v>
      </c>
      <c r="R187" s="147">
        <f>'dati nascosti vento'!$B$123*Q187*'dati nascosti vento'!$B$117*'dati nascosti vento'!$B$118/1000</f>
        <v>1.1089893733774847</v>
      </c>
      <c r="S187" s="139"/>
      <c r="T187" s="139"/>
      <c r="U187" s="139"/>
      <c r="V187" s="2"/>
      <c r="W187" s="139"/>
      <c r="X187" s="139"/>
      <c r="Y187" s="139"/>
      <c r="Z187" s="139"/>
      <c r="AA187" s="139"/>
      <c r="AB187" s="139"/>
      <c r="AC187" s="139"/>
      <c r="AD187" s="139"/>
      <c r="AE187" s="139"/>
      <c r="AF187" s="139"/>
      <c r="AG187" s="139"/>
      <c r="AH187" s="139"/>
      <c r="AI187" s="139"/>
      <c r="AJ187" s="139"/>
      <c r="AK187" s="139"/>
    </row>
    <row r="188" spans="1:37" ht="25.15" customHeight="1" x14ac:dyDescent="0.25">
      <c r="A188" s="139"/>
      <c r="B188" s="139"/>
      <c r="C188" s="139"/>
      <c r="D188" s="139"/>
      <c r="E188" s="139"/>
      <c r="F188" s="139"/>
      <c r="G188" s="139"/>
      <c r="H188" s="139"/>
      <c r="I188" s="147"/>
      <c r="J188" s="147"/>
      <c r="K188" s="139"/>
      <c r="L188" s="139"/>
      <c r="M188" s="150">
        <f t="shared" si="11"/>
        <v>79</v>
      </c>
      <c r="N188" s="147"/>
      <c r="O188" s="139">
        <f t="shared" si="13"/>
        <v>10</v>
      </c>
      <c r="P188" s="177">
        <f t="shared" si="12"/>
        <v>21</v>
      </c>
      <c r="Q188" s="146">
        <f>IF(P188&lt;'dati nascosti vento'!$B$116,'dati nascosti vento'!$B$114^2*'dati nascosti vento'!$B$113*LN('dati nascosti vento'!$B$116/'dati nascosti vento'!$B$115)*(7+'dati nascosti vento'!$B$113*LN('dati nascosti vento'!$B$116/'dati nascosti vento'!$B$115)),'dati nascosti vento'!$B$114^2*'dati nascosti vento'!$B$113*LN(P188/'dati nascosti vento'!$B$115)*(7+'dati nascosti vento'!$B$113*LN(P188/'dati nascosti vento'!$B$115)))</f>
        <v>2.3129962401773794</v>
      </c>
      <c r="R188" s="147">
        <f>'dati nascosti vento'!$B$123*Q188*'dati nascosti vento'!$B$117*'dati nascosti vento'!$B$118/1000</f>
        <v>1.1089893733774847</v>
      </c>
      <c r="S188" s="139"/>
      <c r="T188" s="139"/>
      <c r="U188" s="139"/>
      <c r="V188" s="2"/>
      <c r="W188" s="139"/>
      <c r="X188" s="139"/>
      <c r="Y188" s="139"/>
      <c r="Z188" s="139"/>
      <c r="AA188" s="139"/>
      <c r="AB188" s="139"/>
      <c r="AC188" s="139"/>
      <c r="AD188" s="139"/>
      <c r="AE188" s="139"/>
      <c r="AF188" s="139"/>
      <c r="AG188" s="139"/>
      <c r="AH188" s="139"/>
      <c r="AI188" s="139"/>
      <c r="AJ188" s="139"/>
      <c r="AK188" s="139"/>
    </row>
    <row r="189" spans="1:37" ht="25.15" customHeight="1" x14ac:dyDescent="0.25">
      <c r="A189" s="139"/>
      <c r="B189" s="139"/>
      <c r="C189" s="139"/>
      <c r="D189" s="139"/>
      <c r="E189" s="139"/>
      <c r="F189" s="139"/>
      <c r="G189" s="139"/>
      <c r="H189" s="139"/>
      <c r="I189" s="147"/>
      <c r="J189" s="147"/>
      <c r="K189" s="139"/>
      <c r="L189" s="139"/>
      <c r="M189" s="150">
        <f t="shared" si="11"/>
        <v>80</v>
      </c>
      <c r="N189" s="147"/>
      <c r="O189" s="139">
        <f t="shared" si="13"/>
        <v>11</v>
      </c>
      <c r="P189" s="177">
        <f t="shared" si="12"/>
        <v>21</v>
      </c>
      <c r="Q189" s="146">
        <f>IF(P189&lt;'dati nascosti vento'!$B$116,'dati nascosti vento'!$B$114^2*'dati nascosti vento'!$B$113*LN('dati nascosti vento'!$B$116/'dati nascosti vento'!$B$115)*(7+'dati nascosti vento'!$B$113*LN('dati nascosti vento'!$B$116/'dati nascosti vento'!$B$115)),'dati nascosti vento'!$B$114^2*'dati nascosti vento'!$B$113*LN(P189/'dati nascosti vento'!$B$115)*(7+'dati nascosti vento'!$B$113*LN(P189/'dati nascosti vento'!$B$115)))</f>
        <v>2.3129962401773794</v>
      </c>
      <c r="R189" s="147">
        <f>'dati nascosti vento'!$B$123*Q189*'dati nascosti vento'!$B$117*'dati nascosti vento'!$B$118/1000</f>
        <v>1.1089893733774847</v>
      </c>
      <c r="S189" s="139"/>
      <c r="T189" s="139"/>
      <c r="U189" s="139"/>
      <c r="V189" s="2"/>
      <c r="W189" s="139"/>
      <c r="X189" s="139"/>
      <c r="Y189" s="139"/>
      <c r="Z189" s="139"/>
      <c r="AA189" s="139"/>
      <c r="AB189" s="139"/>
      <c r="AC189" s="139"/>
      <c r="AD189" s="139"/>
      <c r="AE189" s="139"/>
      <c r="AF189" s="139"/>
      <c r="AG189" s="139"/>
      <c r="AH189" s="139"/>
      <c r="AI189" s="139"/>
      <c r="AJ189" s="139"/>
      <c r="AK189" s="139"/>
    </row>
    <row r="190" spans="1:37" ht="25.15" customHeight="1" x14ac:dyDescent="0.25">
      <c r="A190" s="139"/>
      <c r="B190" s="139"/>
      <c r="C190" s="139"/>
      <c r="D190" s="139"/>
      <c r="E190" s="139"/>
      <c r="F190" s="139"/>
      <c r="G190" s="139"/>
      <c r="H190" s="139"/>
      <c r="I190" s="147"/>
      <c r="J190" s="147"/>
      <c r="K190" s="139"/>
      <c r="L190" s="139"/>
      <c r="M190" s="150">
        <f t="shared" si="11"/>
        <v>81</v>
      </c>
      <c r="N190" s="147"/>
      <c r="O190" s="139">
        <f t="shared" si="13"/>
        <v>12</v>
      </c>
      <c r="P190" s="177">
        <f t="shared" si="12"/>
        <v>21</v>
      </c>
      <c r="Q190" s="146">
        <f>IF(P190&lt;'dati nascosti vento'!$B$116,'dati nascosti vento'!$B$114^2*'dati nascosti vento'!$B$113*LN('dati nascosti vento'!$B$116/'dati nascosti vento'!$B$115)*(7+'dati nascosti vento'!$B$113*LN('dati nascosti vento'!$B$116/'dati nascosti vento'!$B$115)),'dati nascosti vento'!$B$114^2*'dati nascosti vento'!$B$113*LN(P190/'dati nascosti vento'!$B$115)*(7+'dati nascosti vento'!$B$113*LN(P190/'dati nascosti vento'!$B$115)))</f>
        <v>2.3129962401773794</v>
      </c>
      <c r="R190" s="147">
        <f>'dati nascosti vento'!$B$123*Q190*'dati nascosti vento'!$B$117*'dati nascosti vento'!$B$118/1000</f>
        <v>1.1089893733774847</v>
      </c>
      <c r="S190" s="139"/>
      <c r="T190" s="139"/>
      <c r="U190" s="139"/>
      <c r="V190" s="2"/>
      <c r="W190" s="139"/>
      <c r="X190" s="139"/>
      <c r="Y190" s="139"/>
      <c r="Z190" s="139"/>
      <c r="AA190" s="139"/>
      <c r="AB190" s="139"/>
      <c r="AC190" s="139"/>
      <c r="AD190" s="139"/>
      <c r="AE190" s="139"/>
      <c r="AF190" s="139"/>
      <c r="AG190" s="139"/>
      <c r="AH190" s="139"/>
      <c r="AI190" s="139"/>
      <c r="AJ190" s="139"/>
      <c r="AK190" s="139"/>
    </row>
    <row r="191" spans="1:37" ht="25.15" customHeight="1" x14ac:dyDescent="0.25">
      <c r="A191" s="139"/>
      <c r="B191" s="139"/>
      <c r="C191" s="139"/>
      <c r="D191" s="139"/>
      <c r="E191" s="139"/>
      <c r="F191" s="139"/>
      <c r="G191" s="139"/>
      <c r="H191" s="139"/>
      <c r="I191" s="147"/>
      <c r="J191" s="147"/>
      <c r="K191" s="139"/>
      <c r="L191" s="139"/>
      <c r="M191" s="150">
        <f t="shared" si="11"/>
        <v>82</v>
      </c>
      <c r="N191" s="147"/>
      <c r="O191" s="139">
        <f t="shared" si="13"/>
        <v>13</v>
      </c>
      <c r="P191" s="177">
        <f t="shared" si="12"/>
        <v>21</v>
      </c>
      <c r="Q191" s="146">
        <f>IF(P191&lt;'dati nascosti vento'!$B$116,'dati nascosti vento'!$B$114^2*'dati nascosti vento'!$B$113*LN('dati nascosti vento'!$B$116/'dati nascosti vento'!$B$115)*(7+'dati nascosti vento'!$B$113*LN('dati nascosti vento'!$B$116/'dati nascosti vento'!$B$115)),'dati nascosti vento'!$B$114^2*'dati nascosti vento'!$B$113*LN(P191/'dati nascosti vento'!$B$115)*(7+'dati nascosti vento'!$B$113*LN(P191/'dati nascosti vento'!$B$115)))</f>
        <v>2.3129962401773794</v>
      </c>
      <c r="R191" s="147">
        <f>'dati nascosti vento'!$B$123*Q191*'dati nascosti vento'!$B$117*'dati nascosti vento'!$B$118/1000</f>
        <v>1.1089893733774847</v>
      </c>
      <c r="S191" s="139"/>
      <c r="T191" s="139"/>
      <c r="U191" s="139"/>
      <c r="V191" s="2"/>
      <c r="W191" s="139"/>
      <c r="X191" s="139"/>
      <c r="Y191" s="139"/>
      <c r="Z191" s="139"/>
      <c r="AA191" s="139"/>
      <c r="AB191" s="139"/>
      <c r="AC191" s="139"/>
      <c r="AD191" s="139"/>
      <c r="AE191" s="139"/>
      <c r="AF191" s="139"/>
      <c r="AG191" s="139"/>
      <c r="AH191" s="139"/>
      <c r="AI191" s="139"/>
      <c r="AJ191" s="139"/>
      <c r="AK191" s="139"/>
    </row>
    <row r="192" spans="1:37" ht="25.15" customHeight="1" x14ac:dyDescent="0.25">
      <c r="A192" s="139"/>
      <c r="B192" s="139"/>
      <c r="C192" s="139"/>
      <c r="D192" s="139"/>
      <c r="E192" s="139"/>
      <c r="F192" s="139"/>
      <c r="G192" s="139"/>
      <c r="H192" s="139"/>
      <c r="I192" s="147"/>
      <c r="J192" s="147"/>
      <c r="K192" s="139"/>
      <c r="L192" s="139"/>
      <c r="M192" s="150">
        <f t="shared" si="11"/>
        <v>83</v>
      </c>
      <c r="N192" s="147"/>
      <c r="O192" s="139">
        <f t="shared" si="13"/>
        <v>14</v>
      </c>
      <c r="P192" s="177">
        <f t="shared" si="12"/>
        <v>21</v>
      </c>
      <c r="Q192" s="146">
        <f>IF(P192&lt;'dati nascosti vento'!$B$116,'dati nascosti vento'!$B$114^2*'dati nascosti vento'!$B$113*LN('dati nascosti vento'!$B$116/'dati nascosti vento'!$B$115)*(7+'dati nascosti vento'!$B$113*LN('dati nascosti vento'!$B$116/'dati nascosti vento'!$B$115)),'dati nascosti vento'!$B$114^2*'dati nascosti vento'!$B$113*LN(P192/'dati nascosti vento'!$B$115)*(7+'dati nascosti vento'!$B$113*LN(P192/'dati nascosti vento'!$B$115)))</f>
        <v>2.3129962401773794</v>
      </c>
      <c r="R192" s="147">
        <f>'dati nascosti vento'!$B$123*Q192*'dati nascosti vento'!$B$117*'dati nascosti vento'!$B$118/1000</f>
        <v>1.1089893733774847</v>
      </c>
      <c r="S192" s="139"/>
      <c r="T192" s="139"/>
      <c r="U192" s="139"/>
      <c r="V192" s="2"/>
      <c r="W192" s="139"/>
      <c r="X192" s="139"/>
      <c r="Y192" s="139"/>
      <c r="Z192" s="139"/>
      <c r="AA192" s="139"/>
      <c r="AB192" s="139"/>
      <c r="AC192" s="139"/>
      <c r="AD192" s="139"/>
      <c r="AE192" s="139"/>
      <c r="AF192" s="139"/>
      <c r="AG192" s="139"/>
      <c r="AH192" s="139"/>
      <c r="AI192" s="139"/>
      <c r="AJ192" s="139"/>
      <c r="AK192" s="139"/>
    </row>
    <row r="193" spans="1:37" ht="25.15" customHeight="1" x14ac:dyDescent="0.25">
      <c r="A193" s="139"/>
      <c r="B193" s="139"/>
      <c r="C193" s="139"/>
      <c r="D193" s="139"/>
      <c r="E193" s="139"/>
      <c r="F193" s="139"/>
      <c r="G193" s="139"/>
      <c r="H193" s="139"/>
      <c r="I193" s="147"/>
      <c r="J193" s="147"/>
      <c r="K193" s="139"/>
      <c r="L193" s="139"/>
      <c r="M193" s="150">
        <f t="shared" si="11"/>
        <v>84</v>
      </c>
      <c r="N193" s="147"/>
      <c r="O193" s="139">
        <f t="shared" si="13"/>
        <v>15</v>
      </c>
      <c r="P193" s="177">
        <f t="shared" si="12"/>
        <v>21</v>
      </c>
      <c r="Q193" s="146">
        <f>IF(P193&lt;'dati nascosti vento'!$B$116,'dati nascosti vento'!$B$114^2*'dati nascosti vento'!$B$113*LN('dati nascosti vento'!$B$116/'dati nascosti vento'!$B$115)*(7+'dati nascosti vento'!$B$113*LN('dati nascosti vento'!$B$116/'dati nascosti vento'!$B$115)),'dati nascosti vento'!$B$114^2*'dati nascosti vento'!$B$113*LN(P193/'dati nascosti vento'!$B$115)*(7+'dati nascosti vento'!$B$113*LN(P193/'dati nascosti vento'!$B$115)))</f>
        <v>2.3129962401773794</v>
      </c>
      <c r="R193" s="147">
        <f>'dati nascosti vento'!$B$123*Q193*'dati nascosti vento'!$B$117*'dati nascosti vento'!$B$118/1000</f>
        <v>1.1089893733774847</v>
      </c>
      <c r="S193" s="139"/>
      <c r="T193" s="139"/>
      <c r="U193" s="139"/>
      <c r="V193" s="2"/>
      <c r="W193" s="139"/>
      <c r="X193" s="139"/>
      <c r="Y193" s="139"/>
      <c r="Z193" s="139"/>
      <c r="AA193" s="139"/>
      <c r="AB193" s="139"/>
      <c r="AC193" s="139"/>
      <c r="AD193" s="139"/>
      <c r="AE193" s="139"/>
      <c r="AF193" s="139"/>
      <c r="AG193" s="139"/>
      <c r="AH193" s="139"/>
      <c r="AI193" s="139"/>
      <c r="AJ193" s="139"/>
      <c r="AK193" s="139"/>
    </row>
    <row r="194" spans="1:37" x14ac:dyDescent="0.25">
      <c r="A194" s="139"/>
      <c r="B194" s="139"/>
      <c r="C194" s="139"/>
      <c r="D194" s="139"/>
      <c r="E194" s="139"/>
      <c r="F194" s="139"/>
      <c r="G194" s="139"/>
      <c r="H194" s="139"/>
      <c r="I194" s="147"/>
      <c r="J194" s="147"/>
      <c r="K194" s="139"/>
      <c r="L194" s="139"/>
      <c r="M194" s="150">
        <f t="shared" si="11"/>
        <v>85</v>
      </c>
      <c r="N194" s="147"/>
      <c r="O194" s="139">
        <f t="shared" si="13"/>
        <v>16</v>
      </c>
      <c r="P194" s="177">
        <f t="shared" si="12"/>
        <v>21</v>
      </c>
      <c r="Q194" s="146">
        <f>IF(P194&lt;'dati nascosti vento'!$B$116,'dati nascosti vento'!$B$114^2*'dati nascosti vento'!$B$113*LN('dati nascosti vento'!$B$116/'dati nascosti vento'!$B$115)*(7+'dati nascosti vento'!$B$113*LN('dati nascosti vento'!$B$116/'dati nascosti vento'!$B$115)),'dati nascosti vento'!$B$114^2*'dati nascosti vento'!$B$113*LN(P194/'dati nascosti vento'!$B$115)*(7+'dati nascosti vento'!$B$113*LN(P194/'dati nascosti vento'!$B$115)))</f>
        <v>2.3129962401773794</v>
      </c>
      <c r="R194" s="147">
        <f>'dati nascosti vento'!$B$123*Q194*'dati nascosti vento'!$B$117*'dati nascosti vento'!$B$118/1000</f>
        <v>1.1089893733774847</v>
      </c>
      <c r="S194" s="139"/>
      <c r="T194" s="139"/>
      <c r="U194" s="139"/>
      <c r="V194" s="2"/>
      <c r="W194" s="139"/>
      <c r="X194" s="139"/>
      <c r="Y194" s="139"/>
      <c r="Z194" s="139"/>
      <c r="AA194" s="139"/>
      <c r="AB194" s="139"/>
      <c r="AC194" s="139"/>
      <c r="AD194" s="139"/>
      <c r="AE194" s="139"/>
      <c r="AF194" s="139"/>
      <c r="AG194" s="139"/>
      <c r="AH194" s="139"/>
      <c r="AI194" s="139"/>
      <c r="AJ194" s="139"/>
      <c r="AK194" s="139"/>
    </row>
    <row r="195" spans="1:37" x14ac:dyDescent="0.25">
      <c r="A195" s="139"/>
      <c r="B195" s="139"/>
      <c r="C195" s="139"/>
      <c r="D195" s="139"/>
      <c r="E195" s="139"/>
      <c r="F195" s="139"/>
      <c r="G195" s="139"/>
      <c r="H195" s="139"/>
      <c r="I195" s="147"/>
      <c r="J195" s="147"/>
      <c r="K195" s="139"/>
      <c r="L195" s="139"/>
      <c r="M195" s="150">
        <f t="shared" si="11"/>
        <v>86</v>
      </c>
      <c r="N195" s="147"/>
      <c r="O195" s="139">
        <f t="shared" si="13"/>
        <v>17</v>
      </c>
      <c r="P195" s="177">
        <f t="shared" si="12"/>
        <v>21</v>
      </c>
      <c r="Q195" s="146">
        <f>IF(P195&lt;'dati nascosti vento'!$B$116,'dati nascosti vento'!$B$114^2*'dati nascosti vento'!$B$113*LN('dati nascosti vento'!$B$116/'dati nascosti vento'!$B$115)*(7+'dati nascosti vento'!$B$113*LN('dati nascosti vento'!$B$116/'dati nascosti vento'!$B$115)),'dati nascosti vento'!$B$114^2*'dati nascosti vento'!$B$113*LN(P195/'dati nascosti vento'!$B$115)*(7+'dati nascosti vento'!$B$113*LN(P195/'dati nascosti vento'!$B$115)))</f>
        <v>2.3129962401773794</v>
      </c>
      <c r="R195" s="147">
        <f>'dati nascosti vento'!$B$123*Q195*'dati nascosti vento'!$B$117*'dati nascosti vento'!$B$118/1000</f>
        <v>1.1089893733774847</v>
      </c>
      <c r="S195" s="139"/>
      <c r="T195" s="139"/>
      <c r="U195" s="139"/>
      <c r="V195" s="2"/>
      <c r="W195" s="139"/>
      <c r="X195" s="139"/>
      <c r="Y195" s="139"/>
      <c r="Z195" s="139"/>
      <c r="AA195" s="139"/>
      <c r="AB195" s="139"/>
      <c r="AC195" s="139"/>
      <c r="AD195" s="139"/>
      <c r="AE195" s="139"/>
      <c r="AF195" s="139"/>
      <c r="AG195" s="139"/>
      <c r="AH195" s="139"/>
      <c r="AI195" s="139"/>
      <c r="AJ195" s="139"/>
      <c r="AK195" s="139"/>
    </row>
    <row r="196" spans="1:37" x14ac:dyDescent="0.25">
      <c r="A196" s="139"/>
      <c r="B196" s="139"/>
      <c r="C196" s="139"/>
      <c r="D196" s="139"/>
      <c r="E196" s="139"/>
      <c r="F196" s="139"/>
      <c r="G196" s="139"/>
      <c r="H196" s="139"/>
      <c r="I196" s="147"/>
      <c r="J196" s="147"/>
      <c r="K196" s="139"/>
      <c r="L196" s="139"/>
      <c r="M196" s="150">
        <f t="shared" si="11"/>
        <v>87</v>
      </c>
      <c r="N196" s="147"/>
      <c r="O196" s="139">
        <f t="shared" si="13"/>
        <v>18</v>
      </c>
      <c r="P196" s="177">
        <f t="shared" si="12"/>
        <v>21</v>
      </c>
      <c r="Q196" s="146">
        <f>IF(P196&lt;'dati nascosti vento'!$B$116,'dati nascosti vento'!$B$114^2*'dati nascosti vento'!$B$113*LN('dati nascosti vento'!$B$116/'dati nascosti vento'!$B$115)*(7+'dati nascosti vento'!$B$113*LN('dati nascosti vento'!$B$116/'dati nascosti vento'!$B$115)),'dati nascosti vento'!$B$114^2*'dati nascosti vento'!$B$113*LN(P196/'dati nascosti vento'!$B$115)*(7+'dati nascosti vento'!$B$113*LN(P196/'dati nascosti vento'!$B$115)))</f>
        <v>2.3129962401773794</v>
      </c>
      <c r="R196" s="147">
        <f>'dati nascosti vento'!$B$123*Q196*'dati nascosti vento'!$B$117*'dati nascosti vento'!$B$118/1000</f>
        <v>1.1089893733774847</v>
      </c>
      <c r="S196" s="139"/>
      <c r="T196" s="139"/>
      <c r="U196" s="139"/>
      <c r="V196" s="2"/>
      <c r="W196" s="139"/>
      <c r="X196" s="139"/>
      <c r="Y196" s="139"/>
      <c r="Z196" s="139"/>
      <c r="AA196" s="139"/>
      <c r="AB196" s="139"/>
      <c r="AC196" s="139"/>
      <c r="AD196" s="139"/>
      <c r="AE196" s="139"/>
      <c r="AF196" s="139"/>
      <c r="AG196" s="139"/>
      <c r="AH196" s="139"/>
      <c r="AI196" s="139"/>
      <c r="AJ196" s="139"/>
      <c r="AK196" s="139"/>
    </row>
    <row r="197" spans="1:37" x14ac:dyDescent="0.25">
      <c r="A197" s="139"/>
      <c r="B197" s="139"/>
      <c r="C197" s="139"/>
      <c r="D197" s="139"/>
      <c r="E197" s="139"/>
      <c r="F197" s="139"/>
      <c r="G197" s="139"/>
      <c r="H197" s="139"/>
      <c r="I197" s="147"/>
      <c r="J197" s="147"/>
      <c r="K197" s="139"/>
      <c r="L197" s="139"/>
      <c r="M197" s="150">
        <f t="shared" si="11"/>
        <v>88</v>
      </c>
      <c r="N197" s="147"/>
      <c r="O197" s="139">
        <f t="shared" si="13"/>
        <v>19</v>
      </c>
      <c r="P197" s="177">
        <f t="shared" si="12"/>
        <v>21</v>
      </c>
      <c r="Q197" s="146">
        <f>IF(P197&lt;'dati nascosti vento'!$B$116,'dati nascosti vento'!$B$114^2*'dati nascosti vento'!$B$113*LN('dati nascosti vento'!$B$116/'dati nascosti vento'!$B$115)*(7+'dati nascosti vento'!$B$113*LN('dati nascosti vento'!$B$116/'dati nascosti vento'!$B$115)),'dati nascosti vento'!$B$114^2*'dati nascosti vento'!$B$113*LN(P197/'dati nascosti vento'!$B$115)*(7+'dati nascosti vento'!$B$113*LN(P197/'dati nascosti vento'!$B$115)))</f>
        <v>2.3129962401773794</v>
      </c>
      <c r="R197" s="147">
        <f>'dati nascosti vento'!$B$123*Q197*'dati nascosti vento'!$B$117*'dati nascosti vento'!$B$118/1000</f>
        <v>1.1089893733774847</v>
      </c>
      <c r="S197" s="139"/>
      <c r="T197" s="139"/>
      <c r="U197" s="139"/>
      <c r="V197" s="2"/>
      <c r="W197" s="139"/>
      <c r="X197" s="139"/>
      <c r="Y197" s="139"/>
      <c r="Z197" s="139"/>
      <c r="AA197" s="139"/>
      <c r="AB197" s="139"/>
      <c r="AC197" s="139"/>
      <c r="AD197" s="139"/>
      <c r="AE197" s="139"/>
      <c r="AF197" s="139"/>
      <c r="AG197" s="139"/>
      <c r="AH197" s="139"/>
      <c r="AI197" s="139"/>
      <c r="AJ197" s="139"/>
      <c r="AK197" s="139"/>
    </row>
    <row r="198" spans="1:37" x14ac:dyDescent="0.25">
      <c r="A198" s="139"/>
      <c r="B198" s="139"/>
      <c r="C198" s="139"/>
      <c r="D198" s="139"/>
      <c r="E198" s="139"/>
      <c r="F198" s="139"/>
      <c r="G198" s="139"/>
      <c r="H198" s="139"/>
      <c r="I198" s="147"/>
      <c r="J198" s="147"/>
      <c r="K198" s="139"/>
      <c r="L198" s="139"/>
      <c r="M198" s="150">
        <f t="shared" si="11"/>
        <v>89</v>
      </c>
      <c r="N198" s="147"/>
      <c r="O198" s="139">
        <f t="shared" si="13"/>
        <v>20</v>
      </c>
      <c r="P198" s="177">
        <f t="shared" si="12"/>
        <v>21</v>
      </c>
      <c r="Q198" s="146">
        <f>IF(P198&lt;'dati nascosti vento'!$B$116,'dati nascosti vento'!$B$114^2*'dati nascosti vento'!$B$113*LN('dati nascosti vento'!$B$116/'dati nascosti vento'!$B$115)*(7+'dati nascosti vento'!$B$113*LN('dati nascosti vento'!$B$116/'dati nascosti vento'!$B$115)),'dati nascosti vento'!$B$114^2*'dati nascosti vento'!$B$113*LN(P198/'dati nascosti vento'!$B$115)*(7+'dati nascosti vento'!$B$113*LN(P198/'dati nascosti vento'!$B$115)))</f>
        <v>2.3129962401773794</v>
      </c>
      <c r="R198" s="147">
        <f>'dati nascosti vento'!$B$123*Q198*'dati nascosti vento'!$B$117*'dati nascosti vento'!$B$118/1000</f>
        <v>1.1089893733774847</v>
      </c>
      <c r="S198" s="139"/>
      <c r="T198" s="139"/>
      <c r="U198" s="139"/>
      <c r="V198" s="2"/>
      <c r="W198" s="139"/>
      <c r="X198" s="139"/>
      <c r="Y198" s="139"/>
      <c r="Z198" s="139"/>
      <c r="AA198" s="139"/>
      <c r="AB198" s="139"/>
      <c r="AC198" s="139"/>
      <c r="AD198" s="139"/>
      <c r="AE198" s="139"/>
      <c r="AF198" s="139"/>
      <c r="AG198" s="139"/>
      <c r="AH198" s="139"/>
      <c r="AI198" s="139"/>
      <c r="AJ198" s="139"/>
      <c r="AK198" s="139"/>
    </row>
    <row r="199" spans="1:37" x14ac:dyDescent="0.25">
      <c r="A199" s="139"/>
      <c r="B199" s="139"/>
      <c r="C199" s="139"/>
      <c r="D199" s="139"/>
      <c r="E199" s="139"/>
      <c r="F199" s="139"/>
      <c r="G199" s="139"/>
      <c r="H199" s="139"/>
      <c r="I199" s="147"/>
      <c r="J199" s="147"/>
      <c r="K199" s="139"/>
      <c r="L199" s="139"/>
      <c r="M199" s="150">
        <f t="shared" si="11"/>
        <v>90</v>
      </c>
      <c r="N199" s="147"/>
      <c r="O199" s="139">
        <f t="shared" si="13"/>
        <v>21</v>
      </c>
      <c r="P199" s="177">
        <f t="shared" si="12"/>
        <v>21</v>
      </c>
      <c r="Q199" s="146">
        <f>IF(P199&lt;'dati nascosti vento'!$B$116,'dati nascosti vento'!$B$114^2*'dati nascosti vento'!$B$113*LN('dati nascosti vento'!$B$116/'dati nascosti vento'!$B$115)*(7+'dati nascosti vento'!$B$113*LN('dati nascosti vento'!$B$116/'dati nascosti vento'!$B$115)),'dati nascosti vento'!$B$114^2*'dati nascosti vento'!$B$113*LN(P199/'dati nascosti vento'!$B$115)*(7+'dati nascosti vento'!$B$113*LN(P199/'dati nascosti vento'!$B$115)))</f>
        <v>2.3129962401773794</v>
      </c>
      <c r="R199" s="147">
        <f>'dati nascosti vento'!$B$123*Q199*'dati nascosti vento'!$B$117*'dati nascosti vento'!$B$118/1000</f>
        <v>1.1089893733774847</v>
      </c>
      <c r="S199" s="139"/>
      <c r="T199" s="139"/>
      <c r="U199" s="139"/>
      <c r="V199" s="2"/>
      <c r="W199" s="139"/>
      <c r="X199" s="139"/>
      <c r="Y199" s="139"/>
      <c r="Z199" s="139"/>
      <c r="AA199" s="139"/>
      <c r="AB199" s="139"/>
      <c r="AC199" s="139"/>
      <c r="AD199" s="139"/>
      <c r="AE199" s="139"/>
      <c r="AF199" s="139"/>
      <c r="AG199" s="139"/>
      <c r="AH199" s="139"/>
      <c r="AI199" s="139"/>
      <c r="AJ199" s="139"/>
      <c r="AK199" s="139"/>
    </row>
    <row r="200" spans="1:37" x14ac:dyDescent="0.25">
      <c r="A200" s="139"/>
      <c r="B200" s="139"/>
      <c r="C200" s="139"/>
      <c r="D200" s="139"/>
      <c r="E200" s="139"/>
      <c r="F200" s="139"/>
      <c r="G200" s="139"/>
      <c r="H200" s="139"/>
      <c r="I200" s="147"/>
      <c r="J200" s="147"/>
      <c r="K200" s="139"/>
      <c r="L200" s="139"/>
      <c r="M200" s="139"/>
      <c r="N200" s="147"/>
      <c r="O200" s="139">
        <f t="shared" si="13"/>
        <v>22</v>
      </c>
      <c r="P200" s="177">
        <f t="shared" si="12"/>
        <v>21</v>
      </c>
      <c r="Q200" s="146">
        <f>IF(P200&lt;'dati nascosti vento'!$B$116,'dati nascosti vento'!$B$114^2*'dati nascosti vento'!$B$113*LN('dati nascosti vento'!$B$116/'dati nascosti vento'!$B$115)*(7+'dati nascosti vento'!$B$113*LN('dati nascosti vento'!$B$116/'dati nascosti vento'!$B$115)),'dati nascosti vento'!$B$114^2*'dati nascosti vento'!$B$113*LN(P200/'dati nascosti vento'!$B$115)*(7+'dati nascosti vento'!$B$113*LN(P200/'dati nascosti vento'!$B$115)))</f>
        <v>2.3129962401773794</v>
      </c>
      <c r="R200" s="147">
        <f>'dati nascosti vento'!$B$123*Q200*'dati nascosti vento'!$B$117*'dati nascosti vento'!$B$118/1000</f>
        <v>1.1089893733774847</v>
      </c>
      <c r="S200" s="139"/>
      <c r="T200" s="139"/>
      <c r="U200" s="139"/>
      <c r="V200" s="2"/>
      <c r="W200" s="139"/>
      <c r="X200" s="139"/>
      <c r="Y200" s="139"/>
      <c r="Z200" s="139"/>
      <c r="AA200" s="139"/>
      <c r="AB200" s="139"/>
      <c r="AC200" s="139"/>
      <c r="AD200" s="139"/>
      <c r="AE200" s="139"/>
      <c r="AF200" s="139"/>
      <c r="AG200" s="139"/>
      <c r="AH200" s="139"/>
      <c r="AI200" s="139"/>
      <c r="AJ200" s="139"/>
      <c r="AK200" s="139"/>
    </row>
    <row r="201" spans="1:37" x14ac:dyDescent="0.25">
      <c r="A201" s="139"/>
      <c r="B201" s="139"/>
      <c r="C201" s="139"/>
      <c r="D201" s="139"/>
      <c r="E201" s="139"/>
      <c r="F201" s="139"/>
      <c r="G201" s="139"/>
      <c r="H201" s="139"/>
      <c r="I201" s="147"/>
      <c r="J201" s="147"/>
      <c r="K201" s="139"/>
      <c r="L201" s="139"/>
      <c r="M201" s="139"/>
      <c r="N201" s="147"/>
      <c r="O201" s="139">
        <f t="shared" si="13"/>
        <v>23</v>
      </c>
      <c r="P201" s="177">
        <f t="shared" si="12"/>
        <v>21</v>
      </c>
      <c r="Q201" s="146">
        <f>IF(P201&lt;'dati nascosti vento'!$B$116,'dati nascosti vento'!$B$114^2*'dati nascosti vento'!$B$113*LN('dati nascosti vento'!$B$116/'dati nascosti vento'!$B$115)*(7+'dati nascosti vento'!$B$113*LN('dati nascosti vento'!$B$116/'dati nascosti vento'!$B$115)),'dati nascosti vento'!$B$114^2*'dati nascosti vento'!$B$113*LN(P201/'dati nascosti vento'!$B$115)*(7+'dati nascosti vento'!$B$113*LN(P201/'dati nascosti vento'!$B$115)))</f>
        <v>2.3129962401773794</v>
      </c>
      <c r="R201" s="147">
        <f>'dati nascosti vento'!$B$123*Q201*'dati nascosti vento'!$B$117*'dati nascosti vento'!$B$118/1000</f>
        <v>1.1089893733774847</v>
      </c>
      <c r="S201" s="139"/>
      <c r="T201" s="139"/>
      <c r="U201" s="139"/>
      <c r="V201" s="2"/>
      <c r="W201" s="139"/>
      <c r="X201" s="139"/>
      <c r="Y201" s="139"/>
      <c r="Z201" s="139"/>
      <c r="AA201" s="139"/>
      <c r="AB201" s="139"/>
      <c r="AC201" s="139"/>
      <c r="AD201" s="139"/>
      <c r="AE201" s="139"/>
      <c r="AF201" s="139"/>
      <c r="AG201" s="139"/>
      <c r="AH201" s="139"/>
      <c r="AI201" s="139"/>
      <c r="AJ201" s="139"/>
      <c r="AK201" s="139"/>
    </row>
    <row r="202" spans="1:37" x14ac:dyDescent="0.25">
      <c r="A202" s="139"/>
      <c r="B202" s="139"/>
      <c r="C202" s="139"/>
      <c r="D202" s="139"/>
      <c r="E202" s="139"/>
      <c r="F202" s="139"/>
      <c r="G202" s="139"/>
      <c r="H202" s="139"/>
      <c r="I202" s="147"/>
      <c r="J202" s="147"/>
      <c r="K202" s="139"/>
      <c r="L202" s="139"/>
      <c r="M202" s="139"/>
      <c r="N202" s="147"/>
      <c r="O202" s="139">
        <f t="shared" si="13"/>
        <v>24</v>
      </c>
      <c r="P202" s="177">
        <f t="shared" si="12"/>
        <v>21</v>
      </c>
      <c r="Q202" s="146">
        <f>IF(P202&lt;'dati nascosti vento'!$B$116,'dati nascosti vento'!$B$114^2*'dati nascosti vento'!$B$113*LN('dati nascosti vento'!$B$116/'dati nascosti vento'!$B$115)*(7+'dati nascosti vento'!$B$113*LN('dati nascosti vento'!$B$116/'dati nascosti vento'!$B$115)),'dati nascosti vento'!$B$114^2*'dati nascosti vento'!$B$113*LN(P202/'dati nascosti vento'!$B$115)*(7+'dati nascosti vento'!$B$113*LN(P202/'dati nascosti vento'!$B$115)))</f>
        <v>2.3129962401773794</v>
      </c>
      <c r="R202" s="147">
        <f>'dati nascosti vento'!$B$123*Q202*'dati nascosti vento'!$B$117*'dati nascosti vento'!$B$118/1000</f>
        <v>1.1089893733774847</v>
      </c>
      <c r="S202" s="139"/>
      <c r="T202" s="139"/>
      <c r="U202" s="139"/>
      <c r="V202" s="2"/>
      <c r="W202" s="139"/>
      <c r="X202" s="139"/>
      <c r="Y202" s="139"/>
      <c r="Z202" s="139"/>
      <c r="AA202" s="139"/>
      <c r="AB202" s="139"/>
      <c r="AC202" s="139"/>
      <c r="AD202" s="139"/>
      <c r="AE202" s="139"/>
      <c r="AF202" s="139"/>
      <c r="AG202" s="139"/>
      <c r="AH202" s="139"/>
      <c r="AI202" s="139"/>
      <c r="AJ202" s="139"/>
      <c r="AK202" s="139"/>
    </row>
    <row r="203" spans="1:37" x14ac:dyDescent="0.25">
      <c r="A203" s="139"/>
      <c r="B203" s="139"/>
      <c r="C203" s="139"/>
      <c r="D203" s="139"/>
      <c r="E203" s="139"/>
      <c r="F203" s="139"/>
      <c r="G203" s="139"/>
      <c r="H203" s="139"/>
      <c r="I203" s="147"/>
      <c r="J203" s="147"/>
      <c r="K203" s="139"/>
      <c r="L203" s="139"/>
      <c r="M203" s="139"/>
      <c r="N203" s="147"/>
      <c r="O203" s="139">
        <f t="shared" si="13"/>
        <v>25</v>
      </c>
      <c r="P203" s="177">
        <f t="shared" si="12"/>
        <v>21</v>
      </c>
      <c r="Q203" s="146">
        <f>IF(P203&lt;'dati nascosti vento'!$B$116,'dati nascosti vento'!$B$114^2*'dati nascosti vento'!$B$113*LN('dati nascosti vento'!$B$116/'dati nascosti vento'!$B$115)*(7+'dati nascosti vento'!$B$113*LN('dati nascosti vento'!$B$116/'dati nascosti vento'!$B$115)),'dati nascosti vento'!$B$114^2*'dati nascosti vento'!$B$113*LN(P203/'dati nascosti vento'!$B$115)*(7+'dati nascosti vento'!$B$113*LN(P203/'dati nascosti vento'!$B$115)))</f>
        <v>2.3129962401773794</v>
      </c>
      <c r="R203" s="147">
        <f>'dati nascosti vento'!$B$123*Q203*'dati nascosti vento'!$B$117*'dati nascosti vento'!$B$118/1000</f>
        <v>1.1089893733774847</v>
      </c>
      <c r="S203" s="139"/>
      <c r="T203" s="139"/>
      <c r="U203" s="139"/>
      <c r="V203" s="2"/>
      <c r="W203" s="139"/>
      <c r="X203" s="139"/>
      <c r="Y203" s="139"/>
      <c r="Z203" s="139"/>
      <c r="AA203" s="139"/>
      <c r="AB203" s="139"/>
      <c r="AC203" s="139"/>
      <c r="AD203" s="139"/>
      <c r="AE203" s="139"/>
      <c r="AF203" s="139"/>
      <c r="AG203" s="139"/>
      <c r="AH203" s="139"/>
      <c r="AI203" s="139"/>
      <c r="AJ203" s="139"/>
      <c r="AK203" s="139"/>
    </row>
    <row r="204" spans="1:37" x14ac:dyDescent="0.25">
      <c r="A204" s="139"/>
      <c r="B204" s="139"/>
      <c r="C204" s="139"/>
      <c r="D204" s="139"/>
      <c r="E204" s="139"/>
      <c r="F204" s="139"/>
      <c r="G204" s="139"/>
      <c r="H204" s="139"/>
      <c r="I204" s="147"/>
      <c r="J204" s="147"/>
      <c r="K204" s="139"/>
      <c r="L204" s="139"/>
      <c r="M204" s="139"/>
      <c r="N204" s="147"/>
      <c r="O204" s="139">
        <f t="shared" si="13"/>
        <v>26</v>
      </c>
      <c r="P204" s="177">
        <f t="shared" si="12"/>
        <v>21</v>
      </c>
      <c r="Q204" s="146">
        <f>IF(P204&lt;'dati nascosti vento'!$B$116,'dati nascosti vento'!$B$114^2*'dati nascosti vento'!$B$113*LN('dati nascosti vento'!$B$116/'dati nascosti vento'!$B$115)*(7+'dati nascosti vento'!$B$113*LN('dati nascosti vento'!$B$116/'dati nascosti vento'!$B$115)),'dati nascosti vento'!$B$114^2*'dati nascosti vento'!$B$113*LN(P204/'dati nascosti vento'!$B$115)*(7+'dati nascosti vento'!$B$113*LN(P204/'dati nascosti vento'!$B$115)))</f>
        <v>2.3129962401773794</v>
      </c>
      <c r="R204" s="147">
        <f>'dati nascosti vento'!$B$123*Q204*'dati nascosti vento'!$B$117*'dati nascosti vento'!$B$118/1000</f>
        <v>1.1089893733774847</v>
      </c>
      <c r="S204" s="139"/>
      <c r="T204" s="139"/>
      <c r="U204" s="139"/>
      <c r="V204" s="2"/>
      <c r="W204" s="139"/>
      <c r="X204" s="139"/>
      <c r="Y204" s="139"/>
      <c r="Z204" s="139"/>
      <c r="AA204" s="139"/>
      <c r="AB204" s="139"/>
      <c r="AC204" s="139"/>
      <c r="AD204" s="139"/>
      <c r="AE204" s="139"/>
      <c r="AF204" s="139"/>
      <c r="AG204" s="139"/>
      <c r="AH204" s="139"/>
      <c r="AI204" s="139"/>
      <c r="AJ204" s="139"/>
      <c r="AK204" s="139"/>
    </row>
    <row r="205" spans="1:37" x14ac:dyDescent="0.25">
      <c r="A205" s="139"/>
      <c r="B205" s="139"/>
      <c r="C205" s="139"/>
      <c r="D205" s="139"/>
      <c r="E205" s="139"/>
      <c r="F205" s="139"/>
      <c r="G205" s="139"/>
      <c r="H205" s="139"/>
      <c r="I205" s="147"/>
      <c r="J205" s="147"/>
      <c r="K205" s="139"/>
      <c r="L205" s="139"/>
      <c r="M205" s="139"/>
      <c r="N205" s="147"/>
      <c r="O205" s="139">
        <f t="shared" si="13"/>
        <v>27</v>
      </c>
      <c r="P205" s="177">
        <f t="shared" si="12"/>
        <v>21</v>
      </c>
      <c r="Q205" s="146">
        <f>IF(P205&lt;'dati nascosti vento'!$B$116,'dati nascosti vento'!$B$114^2*'dati nascosti vento'!$B$113*LN('dati nascosti vento'!$B$116/'dati nascosti vento'!$B$115)*(7+'dati nascosti vento'!$B$113*LN('dati nascosti vento'!$B$116/'dati nascosti vento'!$B$115)),'dati nascosti vento'!$B$114^2*'dati nascosti vento'!$B$113*LN(P205/'dati nascosti vento'!$B$115)*(7+'dati nascosti vento'!$B$113*LN(P205/'dati nascosti vento'!$B$115)))</f>
        <v>2.3129962401773794</v>
      </c>
      <c r="R205" s="147">
        <f>'dati nascosti vento'!$B$123*Q205*'dati nascosti vento'!$B$117*'dati nascosti vento'!$B$118/1000</f>
        <v>1.1089893733774847</v>
      </c>
      <c r="S205" s="139"/>
      <c r="T205" s="139"/>
      <c r="U205" s="139"/>
      <c r="V205" s="2"/>
      <c r="W205" s="139"/>
      <c r="X205" s="139"/>
      <c r="Y205" s="139"/>
      <c r="Z205" s="139"/>
      <c r="AA205" s="139"/>
      <c r="AB205" s="139"/>
      <c r="AC205" s="139"/>
      <c r="AD205" s="139"/>
      <c r="AE205" s="139"/>
      <c r="AF205" s="139"/>
      <c r="AG205" s="139"/>
      <c r="AH205" s="139"/>
      <c r="AI205" s="139"/>
      <c r="AJ205" s="139"/>
      <c r="AK205" s="139"/>
    </row>
    <row r="206" spans="1:37" x14ac:dyDescent="0.25">
      <c r="A206" s="139"/>
      <c r="B206" s="139"/>
      <c r="C206" s="139"/>
      <c r="D206" s="139"/>
      <c r="E206" s="139"/>
      <c r="F206" s="139"/>
      <c r="G206" s="139"/>
      <c r="H206" s="139"/>
      <c r="I206" s="147"/>
      <c r="J206" s="147"/>
      <c r="K206" s="139"/>
      <c r="L206" s="139"/>
      <c r="M206" s="139"/>
      <c r="N206" s="147"/>
      <c r="O206" s="139">
        <f t="shared" si="13"/>
        <v>28</v>
      </c>
      <c r="P206" s="177">
        <f t="shared" si="12"/>
        <v>21</v>
      </c>
      <c r="Q206" s="146">
        <f>IF(P206&lt;'dati nascosti vento'!$B$116,'dati nascosti vento'!$B$114^2*'dati nascosti vento'!$B$113*LN('dati nascosti vento'!$B$116/'dati nascosti vento'!$B$115)*(7+'dati nascosti vento'!$B$113*LN('dati nascosti vento'!$B$116/'dati nascosti vento'!$B$115)),'dati nascosti vento'!$B$114^2*'dati nascosti vento'!$B$113*LN(P206/'dati nascosti vento'!$B$115)*(7+'dati nascosti vento'!$B$113*LN(P206/'dati nascosti vento'!$B$115)))</f>
        <v>2.3129962401773794</v>
      </c>
      <c r="R206" s="147">
        <f>'dati nascosti vento'!$B$123*Q206*'dati nascosti vento'!$B$117*'dati nascosti vento'!$B$118/1000</f>
        <v>1.1089893733774847</v>
      </c>
      <c r="S206" s="139"/>
      <c r="T206" s="139"/>
      <c r="U206" s="139"/>
      <c r="V206" s="2"/>
      <c r="W206" s="139"/>
      <c r="X206" s="139"/>
      <c r="Y206" s="139"/>
      <c r="Z206" s="139"/>
      <c r="AA206" s="139"/>
      <c r="AB206" s="139"/>
      <c r="AC206" s="139"/>
      <c r="AD206" s="139"/>
      <c r="AE206" s="139"/>
      <c r="AF206" s="139"/>
      <c r="AG206" s="139"/>
      <c r="AH206" s="139"/>
      <c r="AI206" s="139"/>
      <c r="AJ206" s="139"/>
      <c r="AK206" s="139"/>
    </row>
    <row r="207" spans="1:37" x14ac:dyDescent="0.25">
      <c r="A207" s="139"/>
      <c r="B207" s="139"/>
      <c r="C207" s="139"/>
      <c r="D207" s="139"/>
      <c r="E207" s="139"/>
      <c r="F207" s="139"/>
      <c r="G207" s="139"/>
      <c r="H207" s="139"/>
      <c r="I207" s="147"/>
      <c r="J207" s="147"/>
      <c r="K207" s="147"/>
      <c r="L207" s="147"/>
      <c r="M207" s="139"/>
      <c r="N207" s="147"/>
      <c r="O207" s="139">
        <f t="shared" si="13"/>
        <v>29</v>
      </c>
      <c r="P207" s="177">
        <f t="shared" si="12"/>
        <v>21</v>
      </c>
      <c r="Q207" s="146">
        <f>IF(P207&lt;'dati nascosti vento'!$B$116,'dati nascosti vento'!$B$114^2*'dati nascosti vento'!$B$113*LN('dati nascosti vento'!$B$116/'dati nascosti vento'!$B$115)*(7+'dati nascosti vento'!$B$113*LN('dati nascosti vento'!$B$116/'dati nascosti vento'!$B$115)),'dati nascosti vento'!$B$114^2*'dati nascosti vento'!$B$113*LN(P207/'dati nascosti vento'!$B$115)*(7+'dati nascosti vento'!$B$113*LN(P207/'dati nascosti vento'!$B$115)))</f>
        <v>2.3129962401773794</v>
      </c>
      <c r="R207" s="147">
        <f>'dati nascosti vento'!$B$123*Q207*'dati nascosti vento'!$B$117*'dati nascosti vento'!$B$118/1000</f>
        <v>1.1089893733774847</v>
      </c>
      <c r="S207" s="139"/>
      <c r="T207" s="139"/>
      <c r="U207" s="139"/>
      <c r="V207" s="2"/>
      <c r="W207" s="139"/>
      <c r="X207" s="139"/>
      <c r="Y207" s="139"/>
      <c r="Z207" s="139"/>
      <c r="AA207" s="139"/>
      <c r="AB207" s="139"/>
      <c r="AC207" s="139"/>
      <c r="AD207" s="139"/>
      <c r="AE207" s="139"/>
      <c r="AF207" s="139"/>
      <c r="AG207" s="139"/>
      <c r="AH207" s="139"/>
      <c r="AI207" s="139"/>
      <c r="AJ207" s="139"/>
      <c r="AK207" s="139"/>
    </row>
    <row r="208" spans="1:37" x14ac:dyDescent="0.25">
      <c r="A208" s="139"/>
      <c r="B208" s="139"/>
      <c r="C208" s="139"/>
      <c r="D208" s="139"/>
      <c r="E208" s="139"/>
      <c r="F208" s="139"/>
      <c r="G208" s="139"/>
      <c r="H208" s="139"/>
      <c r="I208" s="147"/>
      <c r="J208" s="139"/>
      <c r="K208" s="139"/>
      <c r="L208" s="139"/>
      <c r="M208" s="139"/>
      <c r="N208" s="147"/>
      <c r="O208" s="139">
        <f t="shared" si="13"/>
        <v>30</v>
      </c>
      <c r="P208" s="177">
        <f t="shared" si="12"/>
        <v>21</v>
      </c>
      <c r="Q208" s="146">
        <f>IF(P208&lt;'dati nascosti vento'!$B$116,'dati nascosti vento'!$B$114^2*'dati nascosti vento'!$B$113*LN('dati nascosti vento'!$B$116/'dati nascosti vento'!$B$115)*(7+'dati nascosti vento'!$B$113*LN('dati nascosti vento'!$B$116/'dati nascosti vento'!$B$115)),'dati nascosti vento'!$B$114^2*'dati nascosti vento'!$B$113*LN(P208/'dati nascosti vento'!$B$115)*(7+'dati nascosti vento'!$B$113*LN(P208/'dati nascosti vento'!$B$115)))</f>
        <v>2.3129962401773794</v>
      </c>
      <c r="R208" s="147">
        <f>'dati nascosti vento'!$B$123*Q208*'dati nascosti vento'!$B$117*'dati nascosti vento'!$B$118/1000</f>
        <v>1.1089893733774847</v>
      </c>
      <c r="S208" s="139"/>
      <c r="T208" s="139"/>
      <c r="U208" s="139"/>
      <c r="V208" s="2"/>
      <c r="W208" s="139"/>
      <c r="X208" s="139"/>
      <c r="Y208" s="139"/>
      <c r="Z208" s="139"/>
      <c r="AA208" s="139"/>
      <c r="AB208" s="139"/>
      <c r="AC208" s="139"/>
      <c r="AD208" s="139"/>
      <c r="AE208" s="139"/>
      <c r="AF208" s="139"/>
      <c r="AG208" s="139"/>
      <c r="AH208" s="139"/>
      <c r="AI208" s="139"/>
      <c r="AJ208" s="139"/>
      <c r="AK208" s="139"/>
    </row>
    <row r="209" spans="1:37" x14ac:dyDescent="0.25">
      <c r="A209" s="139"/>
      <c r="B209" s="139"/>
      <c r="C209" s="139"/>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c r="AA209" s="139"/>
      <c r="AB209" s="139"/>
      <c r="AC209" s="139"/>
      <c r="AD209" s="139"/>
      <c r="AE209" s="139"/>
      <c r="AF209" s="139"/>
      <c r="AG209" s="139"/>
      <c r="AH209" s="139"/>
      <c r="AI209" s="139"/>
      <c r="AJ209" s="139"/>
      <c r="AK209" s="139"/>
    </row>
    <row r="210" spans="1:37" x14ac:dyDescent="0.25">
      <c r="A210" s="139"/>
      <c r="B210" s="139"/>
      <c r="C210" s="139"/>
      <c r="D210" s="139"/>
      <c r="E210" s="139"/>
      <c r="F210" s="139"/>
      <c r="G210" s="139"/>
      <c r="H210" s="139"/>
      <c r="I210" s="139"/>
      <c r="J210" s="139"/>
      <c r="K210" s="139"/>
      <c r="L210" s="139"/>
      <c r="M210" s="139"/>
      <c r="N210" s="139"/>
      <c r="O210" s="139"/>
      <c r="P210" s="139"/>
      <c r="Q210" s="139"/>
      <c r="R210" s="139"/>
      <c r="S210" s="139"/>
      <c r="T210" s="139"/>
      <c r="W210" s="139"/>
      <c r="X210" s="139"/>
      <c r="Y210" s="139"/>
      <c r="Z210" s="139"/>
      <c r="AA210" s="139"/>
      <c r="AB210" s="139"/>
      <c r="AC210" s="139"/>
      <c r="AD210" s="139"/>
      <c r="AE210" s="139"/>
      <c r="AF210" s="139"/>
      <c r="AG210" s="139"/>
      <c r="AH210" s="139"/>
      <c r="AI210" s="139"/>
      <c r="AJ210" s="139"/>
      <c r="AK210" s="139"/>
    </row>
    <row r="211" spans="1:37" x14ac:dyDescent="0.25">
      <c r="A211" s="139"/>
      <c r="B211" s="139"/>
      <c r="C211" s="139"/>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c r="AA211" s="139"/>
      <c r="AB211" s="139"/>
      <c r="AC211" s="139"/>
      <c r="AD211" s="139"/>
      <c r="AE211" s="139"/>
      <c r="AF211" s="139"/>
      <c r="AG211" s="139"/>
      <c r="AH211" s="139"/>
      <c r="AI211" s="139"/>
      <c r="AJ211" s="139"/>
      <c r="AK211" s="139"/>
    </row>
    <row r="212" spans="1:37" x14ac:dyDescent="0.25">
      <c r="A212" s="139"/>
      <c r="B212" s="139"/>
      <c r="C212" s="139"/>
      <c r="D212" s="139"/>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c r="AA212" s="139"/>
      <c r="AB212" s="139"/>
      <c r="AC212" s="139"/>
      <c r="AD212" s="139"/>
      <c r="AE212" s="139"/>
      <c r="AF212" s="139"/>
      <c r="AG212" s="139"/>
      <c r="AH212" s="139"/>
      <c r="AI212" s="139"/>
      <c r="AJ212" s="139"/>
      <c r="AK212" s="139"/>
    </row>
    <row r="213" spans="1:37" x14ac:dyDescent="0.25">
      <c r="A213" s="139"/>
      <c r="B213" s="139"/>
      <c r="C213" s="139"/>
      <c r="D213" s="139"/>
      <c r="E213" s="139"/>
      <c r="F213" s="139"/>
      <c r="G213" s="139"/>
      <c r="H213" s="139"/>
      <c r="I213" s="139"/>
      <c r="J213" s="139"/>
      <c r="K213" s="139"/>
      <c r="L213" s="139"/>
      <c r="M213" s="139"/>
      <c r="N213" s="139"/>
      <c r="O213" s="139"/>
      <c r="P213" s="139"/>
      <c r="Q213" s="139"/>
      <c r="R213" s="139"/>
      <c r="S213" s="139"/>
      <c r="T213" s="139"/>
      <c r="U213" s="139"/>
      <c r="V213" s="139"/>
      <c r="W213" s="139"/>
      <c r="X213" s="139"/>
      <c r="Y213" s="139"/>
      <c r="Z213" s="139"/>
      <c r="AA213" s="139"/>
      <c r="AB213" s="139"/>
      <c r="AC213" s="139"/>
      <c r="AD213" s="139"/>
      <c r="AE213" s="139"/>
      <c r="AF213" s="139"/>
      <c r="AG213" s="139"/>
      <c r="AH213" s="139"/>
      <c r="AI213" s="139"/>
      <c r="AJ213" s="139"/>
      <c r="AK213" s="139"/>
    </row>
    <row r="214" spans="1:37" x14ac:dyDescent="0.25">
      <c r="A214" s="139"/>
      <c r="B214" s="139"/>
      <c r="C214" s="139"/>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c r="AA214" s="139"/>
      <c r="AB214" s="139"/>
      <c r="AC214" s="139"/>
      <c r="AD214" s="139"/>
      <c r="AE214" s="139"/>
      <c r="AF214" s="139"/>
      <c r="AG214" s="139"/>
      <c r="AH214" s="139"/>
      <c r="AI214" s="139"/>
      <c r="AJ214" s="139"/>
      <c r="AK214" s="139"/>
    </row>
    <row r="215" spans="1:37" x14ac:dyDescent="0.25">
      <c r="A215" s="139"/>
      <c r="B215" s="139"/>
      <c r="C215" s="139"/>
      <c r="D215" s="139"/>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c r="AA215" s="139"/>
      <c r="AB215" s="139"/>
      <c r="AC215" s="139"/>
      <c r="AD215" s="139"/>
      <c r="AE215" s="139"/>
      <c r="AF215" s="139"/>
      <c r="AG215" s="139"/>
      <c r="AH215" s="139"/>
      <c r="AI215" s="139"/>
      <c r="AJ215" s="139"/>
      <c r="AK215" s="139"/>
    </row>
    <row r="216" spans="1:37" x14ac:dyDescent="0.25">
      <c r="A216" s="139"/>
      <c r="B216" s="139"/>
      <c r="C216" s="139"/>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c r="AA216" s="139"/>
      <c r="AB216" s="139"/>
      <c r="AC216" s="139"/>
      <c r="AD216" s="139"/>
      <c r="AE216" s="139"/>
      <c r="AF216" s="139"/>
      <c r="AG216" s="139"/>
      <c r="AH216" s="139"/>
      <c r="AI216" s="139"/>
      <c r="AJ216" s="139"/>
      <c r="AK216" s="139"/>
    </row>
    <row r="217" spans="1:37" x14ac:dyDescent="0.25">
      <c r="A217" s="139"/>
      <c r="B217" s="139"/>
      <c r="C217" s="139"/>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c r="AA217" s="139"/>
      <c r="AB217" s="139"/>
      <c r="AC217" s="139"/>
      <c r="AD217" s="139"/>
      <c r="AE217" s="139"/>
      <c r="AF217" s="139"/>
      <c r="AG217" s="139"/>
      <c r="AH217" s="139"/>
      <c r="AI217" s="139"/>
      <c r="AJ217" s="139"/>
      <c r="AK217" s="139"/>
    </row>
    <row r="218" spans="1:37" x14ac:dyDescent="0.25">
      <c r="A218" s="139"/>
      <c r="B218" s="139"/>
      <c r="C218" s="139"/>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c r="AA218" s="139"/>
      <c r="AB218" s="139"/>
      <c r="AC218" s="139"/>
      <c r="AD218" s="139"/>
      <c r="AE218" s="139"/>
      <c r="AF218" s="139"/>
      <c r="AG218" s="139"/>
      <c r="AH218" s="139"/>
      <c r="AI218" s="139"/>
      <c r="AJ218" s="139"/>
      <c r="AK218" s="139"/>
    </row>
    <row r="219" spans="1:37" x14ac:dyDescent="0.25">
      <c r="A219" s="139"/>
      <c r="B219" s="139"/>
      <c r="C219" s="139"/>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c r="AA219" s="139"/>
      <c r="AB219" s="139"/>
      <c r="AC219" s="139"/>
      <c r="AD219" s="139"/>
      <c r="AE219" s="139"/>
      <c r="AF219" s="139"/>
      <c r="AG219" s="139"/>
      <c r="AH219" s="139"/>
      <c r="AI219" s="139"/>
      <c r="AJ219" s="139"/>
      <c r="AK219" s="139"/>
    </row>
    <row r="220" spans="1:37" x14ac:dyDescent="0.25">
      <c r="A220" s="139"/>
      <c r="B220" s="139"/>
      <c r="C220" s="139"/>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c r="AA220" s="139"/>
      <c r="AB220" s="139"/>
      <c r="AC220" s="139"/>
      <c r="AD220" s="139"/>
      <c r="AE220" s="139"/>
      <c r="AF220" s="139"/>
      <c r="AG220" s="139"/>
      <c r="AH220" s="139"/>
      <c r="AI220" s="139"/>
      <c r="AJ220" s="139"/>
      <c r="AK220" s="139"/>
    </row>
    <row r="221" spans="1:37" x14ac:dyDescent="0.25">
      <c r="A221" s="139"/>
      <c r="B221" s="139"/>
      <c r="C221" s="139"/>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c r="AA221" s="139"/>
      <c r="AB221" s="139"/>
      <c r="AC221" s="139"/>
      <c r="AD221" s="139"/>
      <c r="AE221" s="139"/>
      <c r="AF221" s="139"/>
      <c r="AG221" s="139"/>
      <c r="AH221" s="139"/>
      <c r="AI221" s="139"/>
      <c r="AJ221" s="139"/>
      <c r="AK221" s="139"/>
    </row>
    <row r="222" spans="1:37" x14ac:dyDescent="0.25">
      <c r="A222" s="139"/>
      <c r="B222" s="139"/>
      <c r="C222" s="139"/>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c r="AA222" s="139"/>
      <c r="AB222" s="139"/>
      <c r="AC222" s="139"/>
      <c r="AD222" s="139"/>
      <c r="AE222" s="139"/>
      <c r="AF222" s="139"/>
      <c r="AG222" s="139"/>
      <c r="AH222" s="139"/>
      <c r="AI222" s="139"/>
      <c r="AJ222" s="139"/>
      <c r="AK222" s="139"/>
    </row>
    <row r="223" spans="1:37" x14ac:dyDescent="0.25">
      <c r="A223" s="139"/>
      <c r="B223" s="139"/>
      <c r="C223" s="139"/>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c r="AA223" s="139"/>
      <c r="AB223" s="139"/>
      <c r="AC223" s="139"/>
      <c r="AD223" s="139"/>
      <c r="AE223" s="139"/>
      <c r="AF223" s="139"/>
      <c r="AG223" s="139"/>
      <c r="AH223" s="139"/>
      <c r="AI223" s="139"/>
      <c r="AJ223" s="139"/>
      <c r="AK223" s="139"/>
    </row>
    <row r="224" spans="1:37" x14ac:dyDescent="0.25">
      <c r="A224" s="139"/>
      <c r="B224" s="139"/>
      <c r="C224" s="139"/>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c r="AA224" s="139"/>
      <c r="AB224" s="139"/>
      <c r="AC224" s="139"/>
      <c r="AD224" s="139"/>
      <c r="AE224" s="139"/>
      <c r="AF224" s="139"/>
      <c r="AG224" s="139"/>
      <c r="AH224" s="139"/>
      <c r="AI224" s="139"/>
      <c r="AJ224" s="139"/>
      <c r="AK224" s="139"/>
    </row>
    <row r="225" spans="1:37" x14ac:dyDescent="0.25">
      <c r="A225" s="139"/>
      <c r="B225" s="139"/>
      <c r="C225" s="139"/>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c r="AA225" s="139"/>
      <c r="AB225" s="139"/>
      <c r="AC225" s="139"/>
      <c r="AD225" s="139"/>
      <c r="AE225" s="139"/>
      <c r="AF225" s="139"/>
      <c r="AG225" s="139"/>
      <c r="AH225" s="139"/>
      <c r="AI225" s="139"/>
      <c r="AJ225" s="139"/>
      <c r="AK225" s="139"/>
    </row>
    <row r="226" spans="1:37" x14ac:dyDescent="0.25">
      <c r="A226" s="139"/>
      <c r="B226" s="139"/>
      <c r="C226" s="139"/>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c r="AA226" s="139"/>
      <c r="AB226" s="139"/>
      <c r="AC226" s="139"/>
      <c r="AD226" s="139"/>
      <c r="AE226" s="139"/>
      <c r="AF226" s="139"/>
      <c r="AG226" s="139"/>
      <c r="AH226" s="139"/>
      <c r="AI226" s="139"/>
      <c r="AJ226" s="139"/>
      <c r="AK226" s="139"/>
    </row>
    <row r="227" spans="1:37" x14ac:dyDescent="0.25">
      <c r="A227" s="139"/>
      <c r="B227" s="139"/>
      <c r="C227" s="139"/>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c r="AA227" s="139"/>
      <c r="AB227" s="139"/>
      <c r="AC227" s="139"/>
      <c r="AD227" s="139"/>
      <c r="AE227" s="139"/>
      <c r="AF227" s="139"/>
      <c r="AG227" s="139"/>
      <c r="AH227" s="139"/>
      <c r="AI227" s="139"/>
      <c r="AJ227" s="139"/>
      <c r="AK227" s="139"/>
    </row>
    <row r="228" spans="1:37" x14ac:dyDescent="0.25">
      <c r="A228" s="139"/>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c r="AA228" s="139"/>
      <c r="AB228" s="139"/>
      <c r="AC228" s="139"/>
      <c r="AD228" s="139"/>
      <c r="AE228" s="139"/>
      <c r="AF228" s="139"/>
      <c r="AG228" s="139"/>
      <c r="AH228" s="139"/>
      <c r="AI228" s="139"/>
      <c r="AJ228" s="139"/>
      <c r="AK228" s="139"/>
    </row>
    <row r="229" spans="1:37" x14ac:dyDescent="0.25">
      <c r="A229" s="139"/>
      <c r="B229" s="139"/>
      <c r="C229" s="139"/>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c r="AA229" s="139"/>
      <c r="AB229" s="139"/>
      <c r="AC229" s="139"/>
      <c r="AD229" s="139"/>
      <c r="AE229" s="139"/>
      <c r="AF229" s="139"/>
      <c r="AG229" s="139"/>
      <c r="AH229" s="139"/>
      <c r="AI229" s="139"/>
      <c r="AJ229" s="139"/>
      <c r="AK229" s="139"/>
    </row>
    <row r="230" spans="1:37" x14ac:dyDescent="0.25">
      <c r="A230" s="139"/>
      <c r="B230" s="139"/>
      <c r="C230" s="139"/>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c r="AA230" s="139"/>
      <c r="AB230" s="139"/>
      <c r="AC230" s="139"/>
      <c r="AD230" s="139"/>
      <c r="AE230" s="139"/>
      <c r="AF230" s="139"/>
      <c r="AG230" s="139"/>
      <c r="AH230" s="139"/>
      <c r="AI230" s="139"/>
      <c r="AJ230" s="139"/>
      <c r="AK230" s="139"/>
    </row>
    <row r="231" spans="1:37" x14ac:dyDescent="0.25">
      <c r="A231" s="139"/>
      <c r="B231" s="139"/>
      <c r="C231" s="139"/>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c r="AA231" s="139"/>
      <c r="AB231" s="139"/>
      <c r="AC231" s="139"/>
      <c r="AD231" s="139"/>
      <c r="AE231" s="139"/>
      <c r="AF231" s="139"/>
      <c r="AG231" s="139"/>
      <c r="AH231" s="139"/>
      <c r="AI231" s="139"/>
      <c r="AJ231" s="139"/>
      <c r="AK231" s="139"/>
    </row>
    <row r="232" spans="1:37" x14ac:dyDescent="0.25">
      <c r="A232" s="139"/>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c r="AA232" s="139"/>
      <c r="AB232" s="139"/>
      <c r="AC232" s="139"/>
      <c r="AD232" s="139"/>
      <c r="AE232" s="139"/>
      <c r="AF232" s="139"/>
      <c r="AG232" s="139"/>
      <c r="AH232" s="139"/>
      <c r="AI232" s="139"/>
      <c r="AJ232" s="139"/>
      <c r="AK232" s="139"/>
    </row>
    <row r="233" spans="1:37" x14ac:dyDescent="0.25">
      <c r="A233" s="139"/>
      <c r="B233" s="139"/>
      <c r="C233" s="139"/>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c r="AA233" s="139"/>
      <c r="AB233" s="139"/>
      <c r="AC233" s="139"/>
      <c r="AD233" s="139"/>
      <c r="AE233" s="139"/>
      <c r="AF233" s="139"/>
      <c r="AG233" s="139"/>
      <c r="AH233" s="139"/>
      <c r="AI233" s="139"/>
      <c r="AJ233" s="139"/>
      <c r="AK233" s="139"/>
    </row>
    <row r="234" spans="1:37" x14ac:dyDescent="0.25">
      <c r="A234" s="139"/>
      <c r="B234" s="139"/>
      <c r="C234" s="139"/>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c r="AA234" s="139"/>
      <c r="AB234" s="139"/>
      <c r="AC234" s="139"/>
      <c r="AD234" s="139"/>
      <c r="AE234" s="139"/>
      <c r="AF234" s="139"/>
      <c r="AG234" s="139"/>
      <c r="AH234" s="139"/>
      <c r="AI234" s="139"/>
      <c r="AJ234" s="139"/>
      <c r="AK234" s="139"/>
    </row>
    <row r="235" spans="1:37" x14ac:dyDescent="0.25">
      <c r="A235" s="139"/>
      <c r="B235" s="139"/>
      <c r="C235" s="139"/>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c r="AA235" s="139"/>
      <c r="AB235" s="139"/>
      <c r="AC235" s="139"/>
      <c r="AD235" s="139"/>
      <c r="AE235" s="139"/>
      <c r="AF235" s="139"/>
      <c r="AG235" s="139"/>
      <c r="AH235" s="139"/>
      <c r="AI235" s="139"/>
      <c r="AJ235" s="139"/>
      <c r="AK235" s="139"/>
    </row>
    <row r="236" spans="1:37" x14ac:dyDescent="0.25">
      <c r="A236" s="139"/>
      <c r="B236" s="139"/>
      <c r="C236" s="139"/>
      <c r="D236" s="139"/>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c r="AA236" s="139"/>
      <c r="AB236" s="139"/>
      <c r="AC236" s="139"/>
      <c r="AD236" s="139"/>
      <c r="AE236" s="139"/>
      <c r="AF236" s="139"/>
      <c r="AG236" s="139"/>
      <c r="AH236" s="139"/>
      <c r="AI236" s="139"/>
      <c r="AJ236" s="139"/>
      <c r="AK236" s="139"/>
    </row>
    <row r="237" spans="1:37" x14ac:dyDescent="0.25">
      <c r="A237" s="139"/>
      <c r="B237" s="139"/>
      <c r="C237" s="139"/>
      <c r="D237" s="139"/>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c r="AA237" s="139"/>
      <c r="AB237" s="139"/>
      <c r="AC237" s="139"/>
      <c r="AD237" s="139"/>
      <c r="AE237" s="139"/>
      <c r="AF237" s="139"/>
      <c r="AG237" s="139"/>
      <c r="AH237" s="139"/>
      <c r="AI237" s="139"/>
      <c r="AJ237" s="139"/>
      <c r="AK237" s="139"/>
    </row>
    <row r="238" spans="1:37" x14ac:dyDescent="0.25">
      <c r="A238" s="139"/>
      <c r="B238" s="139"/>
      <c r="C238" s="139"/>
      <c r="D238" s="139"/>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c r="AA238" s="139"/>
      <c r="AB238" s="139"/>
      <c r="AC238" s="139"/>
      <c r="AD238" s="139"/>
      <c r="AE238" s="139"/>
      <c r="AF238" s="139"/>
      <c r="AG238" s="139"/>
      <c r="AH238" s="139"/>
      <c r="AI238" s="139"/>
      <c r="AJ238" s="139"/>
      <c r="AK238" s="139"/>
    </row>
    <row r="239" spans="1:37" x14ac:dyDescent="0.25">
      <c r="A239" s="139"/>
      <c r="B239" s="139"/>
      <c r="C239" s="139"/>
      <c r="D239" s="139"/>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c r="AA239" s="139"/>
      <c r="AB239" s="139"/>
      <c r="AC239" s="139"/>
      <c r="AD239" s="139"/>
      <c r="AE239" s="139"/>
      <c r="AF239" s="139"/>
      <c r="AG239" s="139"/>
      <c r="AH239" s="139"/>
      <c r="AI239" s="139"/>
      <c r="AJ239" s="139"/>
      <c r="AK239" s="139"/>
    </row>
    <row r="240" spans="1:37" x14ac:dyDescent="0.25">
      <c r="A240" s="139"/>
      <c r="B240" s="139"/>
      <c r="C240" s="139"/>
      <c r="D240" s="139"/>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c r="AA240" s="139"/>
      <c r="AB240" s="139"/>
      <c r="AC240" s="139"/>
      <c r="AD240" s="139"/>
      <c r="AE240" s="139"/>
      <c r="AF240" s="139"/>
      <c r="AG240" s="139"/>
      <c r="AH240" s="139"/>
      <c r="AI240" s="139"/>
      <c r="AJ240" s="139"/>
      <c r="AK240" s="139"/>
    </row>
    <row r="241" spans="1:37" x14ac:dyDescent="0.25">
      <c r="A241" s="139"/>
      <c r="B241" s="139"/>
      <c r="C241" s="139"/>
      <c r="D241" s="139"/>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c r="AA241" s="139"/>
      <c r="AB241" s="139"/>
      <c r="AC241" s="139"/>
      <c r="AD241" s="139"/>
      <c r="AE241" s="139"/>
      <c r="AF241" s="139"/>
      <c r="AG241" s="139"/>
      <c r="AH241" s="139"/>
      <c r="AI241" s="139"/>
      <c r="AJ241" s="139"/>
      <c r="AK241" s="139"/>
    </row>
    <row r="242" spans="1:37" x14ac:dyDescent="0.25">
      <c r="A242" s="139"/>
      <c r="B242" s="139"/>
      <c r="C242" s="139"/>
      <c r="D242" s="139"/>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c r="AA242" s="139"/>
      <c r="AB242" s="139"/>
      <c r="AC242" s="139"/>
      <c r="AD242" s="139"/>
      <c r="AE242" s="139"/>
      <c r="AF242" s="139"/>
      <c r="AG242" s="139"/>
      <c r="AH242" s="139"/>
      <c r="AI242" s="139"/>
      <c r="AJ242" s="139"/>
      <c r="AK242" s="139"/>
    </row>
    <row r="243" spans="1:37" x14ac:dyDescent="0.25">
      <c r="A243" s="139"/>
      <c r="B243" s="139"/>
      <c r="C243" s="139"/>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c r="AA243" s="139"/>
      <c r="AB243" s="139"/>
      <c r="AC243" s="139"/>
      <c r="AD243" s="139"/>
      <c r="AE243" s="139"/>
      <c r="AF243" s="139"/>
      <c r="AG243" s="139"/>
      <c r="AH243" s="139"/>
      <c r="AI243" s="139"/>
      <c r="AJ243" s="139"/>
      <c r="AK243" s="139"/>
    </row>
    <row r="244" spans="1:37" x14ac:dyDescent="0.25">
      <c r="A244" s="139"/>
      <c r="B244" s="139"/>
      <c r="C244" s="139"/>
      <c r="D244" s="139"/>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c r="AA244" s="139"/>
      <c r="AB244" s="139"/>
      <c r="AC244" s="139"/>
      <c r="AD244" s="139"/>
      <c r="AE244" s="139"/>
      <c r="AF244" s="139"/>
      <c r="AG244" s="139"/>
      <c r="AH244" s="139"/>
      <c r="AI244" s="139"/>
      <c r="AJ244" s="139"/>
      <c r="AK244" s="139"/>
    </row>
    <row r="245" spans="1:37" x14ac:dyDescent="0.25">
      <c r="A245" s="139"/>
      <c r="B245" s="139"/>
      <c r="C245" s="139"/>
      <c r="D245" s="139"/>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c r="AA245" s="139"/>
      <c r="AB245" s="139"/>
      <c r="AC245" s="139"/>
      <c r="AD245" s="139"/>
      <c r="AE245" s="139"/>
      <c r="AF245" s="139"/>
      <c r="AG245" s="139"/>
      <c r="AH245" s="139"/>
      <c r="AI245" s="139"/>
      <c r="AJ245" s="139"/>
      <c r="AK245" s="139"/>
    </row>
    <row r="246" spans="1:37" x14ac:dyDescent="0.25">
      <c r="A246" s="139"/>
      <c r="B246" s="139"/>
      <c r="C246" s="139"/>
      <c r="D246" s="139"/>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c r="AA246" s="139"/>
      <c r="AB246" s="139"/>
      <c r="AC246" s="139"/>
      <c r="AD246" s="139"/>
      <c r="AE246" s="139"/>
      <c r="AF246" s="139"/>
      <c r="AG246" s="139"/>
      <c r="AH246" s="139"/>
      <c r="AI246" s="139"/>
      <c r="AJ246" s="139"/>
      <c r="AK246" s="139"/>
    </row>
    <row r="247" spans="1:37" x14ac:dyDescent="0.25">
      <c r="A247" s="139"/>
      <c r="B247" s="139"/>
      <c r="C247" s="139"/>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c r="AA247" s="139"/>
      <c r="AB247" s="139"/>
      <c r="AC247" s="139"/>
      <c r="AD247" s="139"/>
      <c r="AE247" s="139"/>
      <c r="AF247" s="139"/>
      <c r="AG247" s="139"/>
      <c r="AH247" s="139"/>
      <c r="AI247" s="139"/>
      <c r="AJ247" s="139"/>
      <c r="AK247" s="139"/>
    </row>
    <row r="248" spans="1:37" x14ac:dyDescent="0.25">
      <c r="A248" s="139"/>
      <c r="B248" s="139"/>
      <c r="C248" s="139"/>
      <c r="D248" s="139"/>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c r="AA248" s="139"/>
      <c r="AB248" s="139"/>
      <c r="AC248" s="139"/>
      <c r="AD248" s="139"/>
      <c r="AE248" s="139"/>
      <c r="AF248" s="139"/>
      <c r="AG248" s="139"/>
      <c r="AH248" s="139"/>
      <c r="AI248" s="139"/>
      <c r="AJ248" s="139"/>
      <c r="AK248" s="139"/>
    </row>
    <row r="249" spans="1:37" x14ac:dyDescent="0.25">
      <c r="A249" s="139"/>
      <c r="B249" s="139"/>
      <c r="C249" s="139"/>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c r="AA249" s="139"/>
      <c r="AB249" s="139"/>
      <c r="AC249" s="139"/>
      <c r="AD249" s="139"/>
      <c r="AE249" s="139"/>
      <c r="AF249" s="139"/>
      <c r="AG249" s="139"/>
      <c r="AH249" s="139"/>
      <c r="AI249" s="139"/>
      <c r="AJ249" s="139"/>
      <c r="AK249" s="139"/>
    </row>
    <row r="250" spans="1:37" x14ac:dyDescent="0.25">
      <c r="A250" s="139"/>
      <c r="B250" s="139"/>
      <c r="C250" s="139"/>
      <c r="D250" s="139"/>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c r="AA250" s="139"/>
      <c r="AB250" s="139"/>
      <c r="AC250" s="139"/>
      <c r="AD250" s="139"/>
      <c r="AE250" s="139"/>
      <c r="AF250" s="139"/>
      <c r="AG250" s="139"/>
      <c r="AH250" s="139"/>
      <c r="AI250" s="139"/>
      <c r="AJ250" s="139"/>
      <c r="AK250" s="139"/>
    </row>
    <row r="251" spans="1:37" x14ac:dyDescent="0.25">
      <c r="A251" s="139"/>
      <c r="B251" s="139"/>
      <c r="C251" s="139"/>
      <c r="D251" s="139"/>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row>
    <row r="252" spans="1:37" x14ac:dyDescent="0.25">
      <c r="A252" s="139"/>
      <c r="B252" s="139"/>
      <c r="C252" s="139"/>
      <c r="D252" s="139"/>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row>
    <row r="253" spans="1:37" x14ac:dyDescent="0.25">
      <c r="A253" s="139"/>
      <c r="B253" s="139"/>
      <c r="C253" s="139"/>
      <c r="D253" s="139"/>
      <c r="E253" s="139"/>
      <c r="F253" s="139"/>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row>
    <row r="254" spans="1:37" x14ac:dyDescent="0.25">
      <c r="A254" s="139"/>
      <c r="B254" s="139"/>
      <c r="C254" s="139"/>
      <c r="D254" s="139"/>
      <c r="E254" s="139"/>
      <c r="F254" s="139"/>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row>
    <row r="255" spans="1:37" x14ac:dyDescent="0.25">
      <c r="A255" s="139"/>
      <c r="B255" s="139"/>
      <c r="C255" s="139"/>
      <c r="D255" s="139"/>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c r="AA255" s="139"/>
      <c r="AB255" s="139"/>
      <c r="AC255" s="139"/>
      <c r="AD255" s="139"/>
      <c r="AE255" s="139"/>
      <c r="AF255" s="139"/>
      <c r="AG255" s="139"/>
      <c r="AH255" s="139"/>
      <c r="AI255" s="139"/>
      <c r="AJ255" s="139"/>
      <c r="AK255" s="139"/>
    </row>
    <row r="256" spans="1:37" x14ac:dyDescent="0.25">
      <c r="A256" s="139"/>
      <c r="B256" s="139"/>
      <c r="C256" s="139"/>
      <c r="D256" s="139"/>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c r="AA256" s="139"/>
      <c r="AB256" s="139"/>
      <c r="AC256" s="139"/>
      <c r="AD256" s="139"/>
      <c r="AE256" s="139"/>
      <c r="AF256" s="139"/>
      <c r="AG256" s="139"/>
      <c r="AH256" s="139"/>
      <c r="AI256" s="139"/>
      <c r="AJ256" s="139"/>
      <c r="AK256" s="139"/>
    </row>
    <row r="257" spans="1:37" x14ac:dyDescent="0.25">
      <c r="A257" s="139"/>
      <c r="B257" s="139"/>
      <c r="C257" s="139"/>
      <c r="D257" s="139"/>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c r="AA257" s="139"/>
      <c r="AB257" s="139"/>
      <c r="AC257" s="139"/>
      <c r="AD257" s="139"/>
      <c r="AE257" s="139"/>
      <c r="AF257" s="139"/>
      <c r="AG257" s="139"/>
      <c r="AH257" s="139"/>
      <c r="AI257" s="139"/>
      <c r="AJ257" s="139"/>
      <c r="AK257" s="139"/>
    </row>
    <row r="258" spans="1:37" x14ac:dyDescent="0.25">
      <c r="A258" s="139"/>
      <c r="B258" s="139"/>
      <c r="C258" s="139"/>
      <c r="D258" s="139"/>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c r="AA258" s="139"/>
      <c r="AB258" s="139"/>
      <c r="AC258" s="139"/>
      <c r="AD258" s="139"/>
      <c r="AE258" s="139"/>
      <c r="AF258" s="139"/>
      <c r="AG258" s="139"/>
      <c r="AH258" s="139"/>
      <c r="AI258" s="139"/>
      <c r="AJ258" s="139"/>
      <c r="AK258" s="139"/>
    </row>
    <row r="259" spans="1:37" x14ac:dyDescent="0.25">
      <c r="A259" s="139"/>
      <c r="B259" s="139"/>
      <c r="C259" s="139"/>
      <c r="D259" s="139"/>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c r="AA259" s="139"/>
      <c r="AB259" s="139"/>
      <c r="AC259" s="139"/>
      <c r="AD259" s="139"/>
      <c r="AE259" s="139"/>
      <c r="AF259" s="139"/>
      <c r="AG259" s="139"/>
      <c r="AH259" s="139"/>
      <c r="AI259" s="139"/>
      <c r="AJ259" s="139"/>
      <c r="AK259" s="139"/>
    </row>
    <row r="260" spans="1:37" x14ac:dyDescent="0.25">
      <c r="A260" s="139"/>
      <c r="B260" s="139"/>
      <c r="C260" s="139"/>
      <c r="D260" s="139"/>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c r="AA260" s="139"/>
      <c r="AB260" s="139"/>
      <c r="AC260" s="139"/>
      <c r="AD260" s="139"/>
      <c r="AE260" s="139"/>
      <c r="AF260" s="139"/>
      <c r="AG260" s="139"/>
      <c r="AH260" s="139"/>
      <c r="AI260" s="139"/>
      <c r="AJ260" s="139"/>
      <c r="AK260" s="139"/>
    </row>
    <row r="261" spans="1:37" x14ac:dyDescent="0.25">
      <c r="A261" s="139"/>
      <c r="B261" s="139"/>
      <c r="C261" s="139"/>
      <c r="D261" s="139"/>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c r="AA261" s="139"/>
      <c r="AB261" s="139"/>
      <c r="AC261" s="139"/>
      <c r="AD261" s="139"/>
      <c r="AE261" s="139"/>
      <c r="AF261" s="139"/>
      <c r="AG261" s="139"/>
      <c r="AH261" s="139"/>
      <c r="AI261" s="139"/>
      <c r="AJ261" s="139"/>
      <c r="AK261" s="139"/>
    </row>
    <row r="262" spans="1:37" x14ac:dyDescent="0.25">
      <c r="A262" s="139"/>
      <c r="B262" s="139"/>
      <c r="C262" s="139"/>
      <c r="D262" s="139"/>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c r="AA262" s="139"/>
      <c r="AB262" s="139"/>
      <c r="AC262" s="139"/>
      <c r="AD262" s="139"/>
      <c r="AE262" s="139"/>
      <c r="AF262" s="139"/>
      <c r="AG262" s="139"/>
      <c r="AH262" s="139"/>
      <c r="AI262" s="139"/>
      <c r="AJ262" s="139"/>
      <c r="AK262" s="139"/>
    </row>
    <row r="263" spans="1:37" x14ac:dyDescent="0.25">
      <c r="A263" s="139"/>
      <c r="B263" s="139"/>
      <c r="C263" s="139"/>
      <c r="D263" s="139"/>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c r="AA263" s="139"/>
      <c r="AB263" s="139"/>
      <c r="AC263" s="139"/>
      <c r="AD263" s="139"/>
      <c r="AE263" s="139"/>
      <c r="AF263" s="139"/>
      <c r="AG263" s="139"/>
      <c r="AH263" s="139"/>
      <c r="AI263" s="139"/>
      <c r="AJ263" s="139"/>
      <c r="AK263" s="139"/>
    </row>
    <row r="264" spans="1:37" x14ac:dyDescent="0.25">
      <c r="A264" s="139"/>
      <c r="B264" s="139"/>
      <c r="C264" s="139"/>
      <c r="D264" s="139"/>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c r="AA264" s="139"/>
      <c r="AB264" s="139"/>
      <c r="AC264" s="139"/>
      <c r="AD264" s="139"/>
      <c r="AE264" s="139"/>
      <c r="AF264" s="139"/>
      <c r="AG264" s="139"/>
      <c r="AH264" s="139"/>
      <c r="AI264" s="139"/>
      <c r="AJ264" s="139"/>
      <c r="AK264" s="139"/>
    </row>
    <row r="265" spans="1:37" x14ac:dyDescent="0.25">
      <c r="A265" s="139"/>
      <c r="B265" s="139"/>
      <c r="C265" s="139"/>
      <c r="D265" s="139"/>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c r="AA265" s="139"/>
      <c r="AB265" s="139"/>
      <c r="AC265" s="139"/>
      <c r="AD265" s="139"/>
      <c r="AE265" s="139"/>
      <c r="AF265" s="139"/>
      <c r="AG265" s="139"/>
      <c r="AH265" s="139"/>
      <c r="AI265" s="139"/>
      <c r="AJ265" s="139"/>
      <c r="AK265" s="139"/>
    </row>
    <row r="266" spans="1:37" x14ac:dyDescent="0.25">
      <c r="A266" s="139"/>
      <c r="B266" s="139"/>
      <c r="C266" s="139"/>
      <c r="D266" s="139"/>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c r="AA266" s="139"/>
      <c r="AB266" s="139"/>
      <c r="AC266" s="139"/>
      <c r="AD266" s="139"/>
      <c r="AE266" s="139"/>
      <c r="AF266" s="139"/>
      <c r="AG266" s="139"/>
      <c r="AH266" s="139"/>
      <c r="AI266" s="139"/>
      <c r="AJ266" s="139"/>
      <c r="AK266" s="139"/>
    </row>
    <row r="267" spans="1:37" x14ac:dyDescent="0.25">
      <c r="A267" s="139"/>
      <c r="B267" s="139"/>
      <c r="C267" s="139"/>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c r="AA267" s="139"/>
      <c r="AB267" s="139"/>
      <c r="AC267" s="139"/>
      <c r="AD267" s="139"/>
      <c r="AE267" s="139"/>
      <c r="AF267" s="139"/>
      <c r="AG267" s="139"/>
      <c r="AH267" s="139"/>
      <c r="AI267" s="139"/>
      <c r="AJ267" s="139"/>
      <c r="AK267" s="139"/>
    </row>
    <row r="268" spans="1:37" x14ac:dyDescent="0.25">
      <c r="A268" s="139"/>
      <c r="B268" s="139"/>
      <c r="C268" s="139"/>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c r="AA268" s="139"/>
      <c r="AB268" s="139"/>
      <c r="AC268" s="139"/>
      <c r="AD268" s="139"/>
      <c r="AE268" s="139"/>
      <c r="AF268" s="139"/>
      <c r="AG268" s="139"/>
      <c r="AH268" s="139"/>
      <c r="AI268" s="139"/>
      <c r="AJ268" s="139"/>
      <c r="AK268" s="139"/>
    </row>
    <row r="269" spans="1:37" x14ac:dyDescent="0.25">
      <c r="A269" s="139"/>
      <c r="B269" s="139"/>
      <c r="C269" s="139"/>
      <c r="D269" s="139"/>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c r="AA269" s="139"/>
      <c r="AB269" s="139"/>
      <c r="AC269" s="139"/>
      <c r="AD269" s="139"/>
      <c r="AE269" s="139"/>
      <c r="AF269" s="139"/>
      <c r="AG269" s="139"/>
      <c r="AH269" s="139"/>
      <c r="AI269" s="139"/>
      <c r="AJ269" s="139"/>
      <c r="AK269" s="139"/>
    </row>
    <row r="270" spans="1:37" x14ac:dyDescent="0.25">
      <c r="A270" s="139"/>
      <c r="B270" s="139"/>
      <c r="C270" s="139"/>
      <c r="D270" s="139"/>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c r="AA270" s="139"/>
      <c r="AB270" s="139"/>
      <c r="AC270" s="139"/>
      <c r="AD270" s="139"/>
      <c r="AE270" s="139"/>
      <c r="AF270" s="139"/>
      <c r="AG270" s="139"/>
      <c r="AH270" s="139"/>
      <c r="AI270" s="139"/>
      <c r="AJ270" s="139"/>
      <c r="AK270" s="139"/>
    </row>
    <row r="271" spans="1:37" x14ac:dyDescent="0.25">
      <c r="A271" s="139"/>
      <c r="B271" s="139"/>
      <c r="C271" s="139"/>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c r="AA271" s="139"/>
      <c r="AB271" s="139"/>
      <c r="AC271" s="139"/>
      <c r="AD271" s="139"/>
      <c r="AE271" s="139"/>
      <c r="AF271" s="139"/>
      <c r="AG271" s="139"/>
      <c r="AH271" s="139"/>
      <c r="AI271" s="139"/>
      <c r="AJ271" s="139"/>
      <c r="AK271" s="139"/>
    </row>
    <row r="272" spans="1:37" x14ac:dyDescent="0.25">
      <c r="A272" s="139"/>
      <c r="B272" s="139"/>
      <c r="C272" s="139"/>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c r="AA272" s="139"/>
      <c r="AB272" s="139"/>
      <c r="AC272" s="139"/>
      <c r="AD272" s="139"/>
      <c r="AE272" s="139"/>
      <c r="AF272" s="139"/>
      <c r="AG272" s="139"/>
      <c r="AH272" s="139"/>
      <c r="AI272" s="139"/>
      <c r="AJ272" s="139"/>
      <c r="AK272" s="139"/>
    </row>
    <row r="273" spans="1:37" x14ac:dyDescent="0.25">
      <c r="A273" s="139"/>
      <c r="B273" s="139"/>
      <c r="C273" s="139"/>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c r="AA273" s="139"/>
      <c r="AB273" s="139"/>
      <c r="AC273" s="139"/>
      <c r="AD273" s="139"/>
      <c r="AE273" s="139"/>
      <c r="AF273" s="139"/>
      <c r="AG273" s="139"/>
      <c r="AH273" s="139"/>
      <c r="AI273" s="139"/>
      <c r="AJ273" s="139"/>
      <c r="AK273" s="139"/>
    </row>
    <row r="274" spans="1:37" x14ac:dyDescent="0.25">
      <c r="A274" s="139"/>
      <c r="B274" s="139"/>
      <c r="C274" s="139"/>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c r="AA274" s="139"/>
      <c r="AB274" s="139"/>
      <c r="AC274" s="139"/>
      <c r="AD274" s="139"/>
      <c r="AE274" s="139"/>
      <c r="AF274" s="139"/>
      <c r="AG274" s="139"/>
      <c r="AH274" s="139"/>
      <c r="AI274" s="139"/>
      <c r="AJ274" s="139"/>
      <c r="AK274" s="139"/>
    </row>
    <row r="275" spans="1:37" x14ac:dyDescent="0.25">
      <c r="A275" s="139"/>
      <c r="B275" s="139"/>
      <c r="C275" s="139"/>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c r="AA275" s="139"/>
      <c r="AB275" s="139"/>
      <c r="AC275" s="139"/>
      <c r="AD275" s="139"/>
      <c r="AE275" s="139"/>
      <c r="AF275" s="139"/>
      <c r="AG275" s="139"/>
      <c r="AH275" s="139"/>
      <c r="AI275" s="139"/>
      <c r="AJ275" s="139"/>
      <c r="AK275" s="139"/>
    </row>
    <row r="276" spans="1:37" x14ac:dyDescent="0.25">
      <c r="A276" s="139"/>
      <c r="B276" s="139"/>
      <c r="C276" s="139"/>
      <c r="D276" s="139"/>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c r="AA276" s="139"/>
      <c r="AB276" s="139"/>
      <c r="AC276" s="139"/>
      <c r="AD276" s="139"/>
      <c r="AE276" s="139"/>
      <c r="AF276" s="139"/>
      <c r="AG276" s="139"/>
      <c r="AH276" s="139"/>
      <c r="AI276" s="139"/>
      <c r="AJ276" s="139"/>
      <c r="AK276" s="139"/>
    </row>
    <row r="277" spans="1:37" x14ac:dyDescent="0.25">
      <c r="A277" s="139"/>
      <c r="B277" s="139"/>
      <c r="C277" s="139"/>
      <c r="D277" s="139"/>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c r="AA277" s="139"/>
      <c r="AB277" s="139"/>
      <c r="AC277" s="139"/>
      <c r="AD277" s="139"/>
      <c r="AE277" s="139"/>
      <c r="AF277" s="139"/>
      <c r="AG277" s="139"/>
      <c r="AH277" s="139"/>
      <c r="AI277" s="139"/>
      <c r="AJ277" s="139"/>
      <c r="AK277" s="139"/>
    </row>
    <row r="278" spans="1:37" x14ac:dyDescent="0.25">
      <c r="A278" s="139"/>
      <c r="B278" s="139"/>
      <c r="C278" s="139"/>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c r="AA278" s="139"/>
      <c r="AB278" s="139"/>
      <c r="AC278" s="139"/>
      <c r="AD278" s="139"/>
      <c r="AE278" s="139"/>
      <c r="AF278" s="139"/>
      <c r="AG278" s="139"/>
      <c r="AH278" s="139"/>
      <c r="AI278" s="139"/>
      <c r="AJ278" s="139"/>
      <c r="AK278" s="139"/>
    </row>
    <row r="279" spans="1:37" x14ac:dyDescent="0.25">
      <c r="A279" s="139"/>
      <c r="B279" s="139"/>
      <c r="C279" s="139"/>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c r="AA279" s="139"/>
      <c r="AB279" s="139"/>
      <c r="AC279" s="139"/>
      <c r="AD279" s="139"/>
      <c r="AE279" s="139"/>
      <c r="AF279" s="139"/>
      <c r="AG279" s="139"/>
      <c r="AH279" s="139"/>
      <c r="AI279" s="139"/>
      <c r="AJ279" s="139"/>
      <c r="AK279" s="139"/>
    </row>
    <row r="280" spans="1:37" x14ac:dyDescent="0.25">
      <c r="A280" s="139"/>
      <c r="B280" s="139"/>
      <c r="C280" s="139"/>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c r="AA280" s="139"/>
      <c r="AB280" s="139"/>
      <c r="AC280" s="139"/>
      <c r="AD280" s="139"/>
      <c r="AE280" s="139"/>
      <c r="AF280" s="139"/>
      <c r="AG280" s="139"/>
      <c r="AH280" s="139"/>
      <c r="AI280" s="139"/>
      <c r="AJ280" s="139"/>
      <c r="AK280" s="139"/>
    </row>
    <row r="281" spans="1:37" x14ac:dyDescent="0.25">
      <c r="A281" s="139"/>
      <c r="B281" s="139"/>
      <c r="C281" s="139"/>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c r="AA281" s="139"/>
      <c r="AB281" s="139"/>
      <c r="AC281" s="139"/>
      <c r="AD281" s="139"/>
      <c r="AE281" s="139"/>
      <c r="AF281" s="139"/>
      <c r="AG281" s="139"/>
      <c r="AH281" s="139"/>
      <c r="AI281" s="139"/>
      <c r="AJ281" s="139"/>
      <c r="AK281" s="139"/>
    </row>
    <row r="282" spans="1:37" x14ac:dyDescent="0.25">
      <c r="A282" s="139"/>
      <c r="B282" s="139"/>
      <c r="C282" s="139"/>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c r="AA282" s="139"/>
      <c r="AB282" s="139"/>
      <c r="AC282" s="139"/>
      <c r="AD282" s="139"/>
      <c r="AE282" s="139"/>
      <c r="AF282" s="139"/>
      <c r="AG282" s="139"/>
      <c r="AH282" s="139"/>
      <c r="AI282" s="139"/>
      <c r="AJ282" s="139"/>
      <c r="AK282" s="139"/>
    </row>
    <row r="283" spans="1:37" x14ac:dyDescent="0.25">
      <c r="A283" s="139"/>
      <c r="B283" s="139"/>
      <c r="C283" s="139"/>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c r="AA283" s="139"/>
      <c r="AB283" s="139"/>
      <c r="AC283" s="139"/>
      <c r="AD283" s="139"/>
      <c r="AE283" s="139"/>
      <c r="AF283" s="139"/>
      <c r="AG283" s="139"/>
      <c r="AH283" s="139"/>
      <c r="AI283" s="139"/>
      <c r="AJ283" s="139"/>
      <c r="AK283" s="139"/>
    </row>
    <row r="284" spans="1:37" x14ac:dyDescent="0.25">
      <c r="A284" s="139"/>
      <c r="B284" s="139"/>
      <c r="C284" s="139"/>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c r="AA284" s="139"/>
      <c r="AB284" s="139"/>
      <c r="AC284" s="139"/>
      <c r="AD284" s="139"/>
      <c r="AE284" s="139"/>
      <c r="AF284" s="139"/>
      <c r="AG284" s="139"/>
      <c r="AH284" s="139"/>
      <c r="AI284" s="139"/>
      <c r="AJ284" s="139"/>
      <c r="AK284" s="139"/>
    </row>
    <row r="285" spans="1:37" x14ac:dyDescent="0.25">
      <c r="A285" s="139"/>
      <c r="B285" s="139"/>
      <c r="C285" s="139"/>
      <c r="D285" s="139"/>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c r="AA285" s="139"/>
      <c r="AB285" s="139"/>
      <c r="AC285" s="139"/>
      <c r="AD285" s="139"/>
      <c r="AE285" s="139"/>
      <c r="AF285" s="139"/>
      <c r="AG285" s="139"/>
      <c r="AH285" s="139"/>
      <c r="AI285" s="139"/>
      <c r="AJ285" s="139"/>
      <c r="AK285" s="139"/>
    </row>
    <row r="286" spans="1:37" x14ac:dyDescent="0.25">
      <c r="A286" s="139"/>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c r="AA286" s="139"/>
      <c r="AB286" s="139"/>
      <c r="AC286" s="139"/>
      <c r="AD286" s="139"/>
      <c r="AE286" s="139"/>
      <c r="AF286" s="139"/>
      <c r="AG286" s="139"/>
      <c r="AH286" s="139"/>
      <c r="AI286" s="139"/>
      <c r="AJ286" s="139"/>
      <c r="AK286" s="139"/>
    </row>
    <row r="287" spans="1:37" x14ac:dyDescent="0.25">
      <c r="A287" s="139"/>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row>
    <row r="288" spans="1:37" x14ac:dyDescent="0.25">
      <c r="A288" s="139"/>
      <c r="B288" s="139"/>
      <c r="C288" s="139"/>
      <c r="D288" s="139"/>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c r="AA288" s="139"/>
      <c r="AB288" s="139"/>
      <c r="AC288" s="139"/>
      <c r="AD288" s="139"/>
      <c r="AE288" s="139"/>
      <c r="AF288" s="139"/>
      <c r="AG288" s="139"/>
      <c r="AH288" s="139"/>
      <c r="AI288" s="139"/>
      <c r="AJ288" s="139"/>
      <c r="AK288" s="139"/>
    </row>
    <row r="289" spans="1:37" x14ac:dyDescent="0.25">
      <c r="A289" s="139"/>
      <c r="B289" s="139"/>
      <c r="C289" s="139"/>
      <c r="D289" s="139"/>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c r="AA289" s="139"/>
      <c r="AB289" s="139"/>
      <c r="AC289" s="139"/>
      <c r="AD289" s="139"/>
      <c r="AE289" s="139"/>
      <c r="AF289" s="139"/>
      <c r="AG289" s="139"/>
      <c r="AH289" s="139"/>
      <c r="AI289" s="139"/>
      <c r="AJ289" s="139"/>
      <c r="AK289" s="139"/>
    </row>
    <row r="290" spans="1:37" x14ac:dyDescent="0.25">
      <c r="A290" s="139"/>
      <c r="B290" s="139"/>
      <c r="C290" s="139"/>
      <c r="D290" s="139"/>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c r="AA290" s="139"/>
      <c r="AB290" s="139"/>
      <c r="AC290" s="139"/>
      <c r="AD290" s="139"/>
      <c r="AE290" s="139"/>
      <c r="AF290" s="139"/>
      <c r="AG290" s="139"/>
      <c r="AH290" s="139"/>
      <c r="AI290" s="139"/>
      <c r="AJ290" s="139"/>
      <c r="AK290" s="139"/>
    </row>
    <row r="291" spans="1:37" x14ac:dyDescent="0.25">
      <c r="A291" s="139"/>
      <c r="B291" s="139"/>
      <c r="C291" s="139"/>
      <c r="D291" s="139"/>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c r="AA291" s="139"/>
      <c r="AB291" s="139"/>
      <c r="AC291" s="139"/>
      <c r="AD291" s="139"/>
      <c r="AE291" s="139"/>
      <c r="AF291" s="139"/>
      <c r="AG291" s="139"/>
      <c r="AH291" s="139"/>
      <c r="AI291" s="139"/>
      <c r="AJ291" s="139"/>
      <c r="AK291" s="139"/>
    </row>
    <row r="292" spans="1:37" x14ac:dyDescent="0.25">
      <c r="A292" s="139"/>
      <c r="B292" s="139"/>
      <c r="C292" s="139"/>
      <c r="D292" s="139"/>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c r="AA292" s="139"/>
      <c r="AB292" s="139"/>
      <c r="AC292" s="139"/>
      <c r="AD292" s="139"/>
      <c r="AE292" s="139"/>
      <c r="AF292" s="139"/>
      <c r="AG292" s="139"/>
      <c r="AH292" s="139"/>
      <c r="AI292" s="139"/>
      <c r="AJ292" s="139"/>
      <c r="AK292" s="139"/>
    </row>
    <row r="293" spans="1:37" x14ac:dyDescent="0.25">
      <c r="A293" s="139"/>
      <c r="B293" s="139"/>
      <c r="C293" s="139"/>
      <c r="D293" s="139"/>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c r="AA293" s="139"/>
      <c r="AB293" s="139"/>
      <c r="AC293" s="139"/>
      <c r="AD293" s="139"/>
      <c r="AE293" s="139"/>
      <c r="AF293" s="139"/>
      <c r="AG293" s="139"/>
      <c r="AH293" s="139"/>
      <c r="AI293" s="139"/>
      <c r="AJ293" s="139"/>
      <c r="AK293" s="139"/>
    </row>
    <row r="294" spans="1:37" x14ac:dyDescent="0.25">
      <c r="A294" s="139"/>
      <c r="B294" s="139"/>
      <c r="C294" s="139"/>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c r="AA294" s="139"/>
      <c r="AB294" s="139"/>
      <c r="AC294" s="139"/>
      <c r="AD294" s="139"/>
      <c r="AE294" s="139"/>
      <c r="AF294" s="139"/>
      <c r="AG294" s="139"/>
      <c r="AH294" s="139"/>
      <c r="AI294" s="139"/>
      <c r="AJ294" s="139"/>
      <c r="AK294" s="139"/>
    </row>
    <row r="295" spans="1:37" x14ac:dyDescent="0.25">
      <c r="A295" s="139"/>
      <c r="B295" s="139"/>
      <c r="C295" s="139"/>
      <c r="D295" s="139"/>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c r="AA295" s="139"/>
      <c r="AB295" s="139"/>
      <c r="AC295" s="139"/>
      <c r="AD295" s="139"/>
      <c r="AE295" s="139"/>
      <c r="AF295" s="139"/>
      <c r="AG295" s="139"/>
      <c r="AH295" s="139"/>
      <c r="AI295" s="139"/>
      <c r="AJ295" s="139"/>
      <c r="AK295" s="139"/>
    </row>
    <row r="296" spans="1:37" x14ac:dyDescent="0.25">
      <c r="A296" s="139"/>
      <c r="B296" s="139"/>
      <c r="C296" s="139"/>
      <c r="D296" s="139"/>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c r="AA296" s="139"/>
      <c r="AB296" s="139"/>
      <c r="AC296" s="139"/>
      <c r="AD296" s="139"/>
      <c r="AE296" s="139"/>
      <c r="AF296" s="139"/>
      <c r="AG296" s="139"/>
      <c r="AH296" s="139"/>
      <c r="AI296" s="139"/>
      <c r="AJ296" s="139"/>
      <c r="AK296" s="139"/>
    </row>
    <row r="297" spans="1:37" x14ac:dyDescent="0.25">
      <c r="A297" s="139"/>
      <c r="B297" s="139"/>
      <c r="C297" s="139"/>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c r="AA297" s="139"/>
      <c r="AB297" s="139"/>
      <c r="AC297" s="139"/>
      <c r="AD297" s="139"/>
      <c r="AE297" s="139"/>
      <c r="AF297" s="139"/>
      <c r="AG297" s="139"/>
      <c r="AH297" s="139"/>
      <c r="AI297" s="139"/>
      <c r="AJ297" s="139"/>
      <c r="AK297" s="139"/>
    </row>
    <row r="298" spans="1:37" x14ac:dyDescent="0.25">
      <c r="A298" s="139"/>
      <c r="B298" s="139"/>
      <c r="C298" s="139"/>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c r="AA298" s="139"/>
      <c r="AB298" s="139"/>
      <c r="AC298" s="139"/>
      <c r="AD298" s="139"/>
      <c r="AE298" s="139"/>
      <c r="AF298" s="139"/>
      <c r="AG298" s="139"/>
      <c r="AH298" s="139"/>
      <c r="AI298" s="139"/>
      <c r="AJ298" s="139"/>
      <c r="AK298" s="139"/>
    </row>
    <row r="299" spans="1:37" x14ac:dyDescent="0.25">
      <c r="A299" s="139"/>
      <c r="B299" s="139"/>
      <c r="C299" s="139"/>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c r="AA299" s="139"/>
      <c r="AB299" s="139"/>
      <c r="AC299" s="139"/>
      <c r="AD299" s="139"/>
      <c r="AE299" s="139"/>
      <c r="AF299" s="139"/>
      <c r="AG299" s="139"/>
      <c r="AH299" s="139"/>
      <c r="AI299" s="139"/>
      <c r="AJ299" s="139"/>
      <c r="AK299" s="139"/>
    </row>
    <row r="300" spans="1:37" x14ac:dyDescent="0.25">
      <c r="A300" s="139"/>
      <c r="B300" s="139"/>
      <c r="C300" s="139"/>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c r="AA300" s="139"/>
      <c r="AB300" s="139"/>
      <c r="AC300" s="139"/>
      <c r="AD300" s="139"/>
      <c r="AE300" s="139"/>
      <c r="AF300" s="139"/>
      <c r="AG300" s="139"/>
      <c r="AH300" s="139"/>
      <c r="AI300" s="139"/>
      <c r="AJ300" s="139"/>
      <c r="AK300" s="139"/>
    </row>
    <row r="301" spans="1:37" x14ac:dyDescent="0.25">
      <c r="A301" s="139"/>
      <c r="B301" s="139"/>
      <c r="C301" s="139"/>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c r="AA301" s="139"/>
      <c r="AB301" s="139"/>
      <c r="AC301" s="139"/>
      <c r="AD301" s="139"/>
      <c r="AE301" s="139"/>
      <c r="AF301" s="139"/>
      <c r="AG301" s="139"/>
      <c r="AH301" s="139"/>
      <c r="AI301" s="139"/>
      <c r="AJ301" s="139"/>
      <c r="AK301" s="139"/>
    </row>
    <row r="302" spans="1:37" x14ac:dyDescent="0.25">
      <c r="A302" s="139"/>
      <c r="B302" s="139"/>
      <c r="C302" s="139"/>
      <c r="D302" s="139"/>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c r="AA302" s="139"/>
      <c r="AB302" s="139"/>
      <c r="AC302" s="139"/>
      <c r="AD302" s="139"/>
      <c r="AE302" s="139"/>
      <c r="AF302" s="139"/>
      <c r="AG302" s="139"/>
      <c r="AH302" s="139"/>
      <c r="AI302" s="139"/>
      <c r="AJ302" s="139"/>
      <c r="AK302" s="139"/>
    </row>
    <row r="303" spans="1:37" x14ac:dyDescent="0.25">
      <c r="A303" s="139"/>
      <c r="B303" s="139"/>
      <c r="C303" s="139"/>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c r="AA303" s="139"/>
      <c r="AB303" s="139"/>
      <c r="AC303" s="139"/>
      <c r="AD303" s="139"/>
      <c r="AE303" s="139"/>
      <c r="AF303" s="139"/>
      <c r="AG303" s="139"/>
      <c r="AH303" s="139"/>
      <c r="AI303" s="139"/>
      <c r="AJ303" s="139"/>
      <c r="AK303" s="139"/>
    </row>
    <row r="304" spans="1:37" x14ac:dyDescent="0.25">
      <c r="A304" s="139"/>
      <c r="B304" s="139"/>
      <c r="C304" s="139"/>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c r="AA304" s="139"/>
      <c r="AB304" s="139"/>
      <c r="AC304" s="139"/>
      <c r="AD304" s="139"/>
      <c r="AE304" s="139"/>
      <c r="AF304" s="139"/>
      <c r="AG304" s="139"/>
      <c r="AH304" s="139"/>
      <c r="AI304" s="139"/>
      <c r="AJ304" s="139"/>
      <c r="AK304" s="139"/>
    </row>
    <row r="305" spans="1:37" x14ac:dyDescent="0.25">
      <c r="A305" s="139"/>
      <c r="B305" s="139"/>
      <c r="C305" s="139"/>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c r="AA305" s="139"/>
      <c r="AB305" s="139"/>
      <c r="AC305" s="139"/>
      <c r="AD305" s="139"/>
      <c r="AE305" s="139"/>
      <c r="AF305" s="139"/>
      <c r="AG305" s="139"/>
      <c r="AH305" s="139"/>
      <c r="AI305" s="139"/>
      <c r="AJ305" s="139"/>
      <c r="AK305" s="139"/>
    </row>
    <row r="306" spans="1:37" x14ac:dyDescent="0.25">
      <c r="A306" s="139"/>
      <c r="B306" s="139"/>
      <c r="C306" s="139"/>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c r="AA306" s="139"/>
      <c r="AB306" s="139"/>
      <c r="AC306" s="139"/>
      <c r="AD306" s="139"/>
      <c r="AE306" s="139"/>
      <c r="AF306" s="139"/>
      <c r="AG306" s="139"/>
      <c r="AH306" s="139"/>
      <c r="AI306" s="139"/>
      <c r="AJ306" s="139"/>
      <c r="AK306" s="139"/>
    </row>
    <row r="307" spans="1:37" x14ac:dyDescent="0.25">
      <c r="A307" s="139"/>
      <c r="B307" s="139"/>
      <c r="C307" s="139"/>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c r="AA307" s="139"/>
      <c r="AB307" s="139"/>
      <c r="AC307" s="139"/>
      <c r="AD307" s="139"/>
      <c r="AE307" s="139"/>
      <c r="AF307" s="139"/>
      <c r="AG307" s="139"/>
      <c r="AH307" s="139"/>
      <c r="AI307" s="139"/>
      <c r="AJ307" s="139"/>
      <c r="AK307" s="139"/>
    </row>
    <row r="308" spans="1:37" x14ac:dyDescent="0.25">
      <c r="A308" s="139"/>
      <c r="B308" s="139"/>
      <c r="C308" s="139"/>
      <c r="D308" s="139"/>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c r="AA308" s="139"/>
      <c r="AB308" s="139"/>
      <c r="AC308" s="139"/>
      <c r="AD308" s="139"/>
      <c r="AE308" s="139"/>
      <c r="AF308" s="139"/>
      <c r="AG308" s="139"/>
      <c r="AH308" s="139"/>
      <c r="AI308" s="139"/>
      <c r="AJ308" s="139"/>
      <c r="AK308" s="139"/>
    </row>
    <row r="309" spans="1:37" x14ac:dyDescent="0.25">
      <c r="A309" s="139"/>
      <c r="B309" s="139"/>
      <c r="C309" s="139"/>
      <c r="D309" s="139"/>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c r="AA309" s="139"/>
      <c r="AB309" s="139"/>
      <c r="AC309" s="139"/>
      <c r="AD309" s="139"/>
      <c r="AE309" s="139"/>
      <c r="AF309" s="139"/>
      <c r="AG309" s="139"/>
      <c r="AH309" s="139"/>
      <c r="AI309" s="139"/>
      <c r="AJ309" s="139"/>
      <c r="AK309" s="139"/>
    </row>
    <row r="310" spans="1:37" x14ac:dyDescent="0.25">
      <c r="A310" s="139"/>
      <c r="B310" s="139"/>
      <c r="C310" s="139"/>
      <c r="D310" s="139"/>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c r="AA310" s="139"/>
      <c r="AB310" s="139"/>
      <c r="AC310" s="139"/>
      <c r="AD310" s="139"/>
      <c r="AE310" s="139"/>
      <c r="AF310" s="139"/>
      <c r="AG310" s="139"/>
      <c r="AH310" s="139"/>
      <c r="AI310" s="139"/>
      <c r="AJ310" s="139"/>
      <c r="AK310" s="139"/>
    </row>
    <row r="311" spans="1:37" x14ac:dyDescent="0.25">
      <c r="A311" s="139"/>
      <c r="B311" s="139"/>
      <c r="C311" s="139"/>
      <c r="D311" s="139"/>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c r="AA311" s="139"/>
      <c r="AB311" s="139"/>
      <c r="AC311" s="139"/>
      <c r="AD311" s="139"/>
      <c r="AE311" s="139"/>
      <c r="AF311" s="139"/>
      <c r="AG311" s="139"/>
      <c r="AH311" s="139"/>
      <c r="AI311" s="139"/>
      <c r="AJ311" s="139"/>
      <c r="AK311" s="139"/>
    </row>
    <row r="312" spans="1:37" x14ac:dyDescent="0.25">
      <c r="A312" s="139"/>
      <c r="B312" s="139"/>
      <c r="C312" s="139"/>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c r="AA312" s="139"/>
      <c r="AB312" s="139"/>
      <c r="AC312" s="139"/>
      <c r="AD312" s="139"/>
      <c r="AE312" s="139"/>
      <c r="AF312" s="139"/>
      <c r="AG312" s="139"/>
      <c r="AH312" s="139"/>
      <c r="AI312" s="139"/>
      <c r="AJ312" s="139"/>
      <c r="AK312" s="139"/>
    </row>
    <row r="313" spans="1:37" x14ac:dyDescent="0.25">
      <c r="A313" s="139"/>
      <c r="B313" s="139"/>
      <c r="C313" s="139"/>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c r="AA313" s="139"/>
      <c r="AB313" s="139"/>
      <c r="AC313" s="139"/>
      <c r="AD313" s="139"/>
      <c r="AE313" s="139"/>
      <c r="AF313" s="139"/>
      <c r="AG313" s="139"/>
      <c r="AH313" s="139"/>
      <c r="AI313" s="139"/>
      <c r="AJ313" s="139"/>
      <c r="AK313" s="139"/>
    </row>
    <row r="314" spans="1:37" x14ac:dyDescent="0.25">
      <c r="A314" s="139"/>
      <c r="B314" s="139"/>
      <c r="C314" s="139"/>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c r="AA314" s="139"/>
      <c r="AB314" s="139"/>
      <c r="AC314" s="139"/>
      <c r="AD314" s="139"/>
      <c r="AE314" s="139"/>
      <c r="AF314" s="139"/>
      <c r="AG314" s="139"/>
      <c r="AH314" s="139"/>
      <c r="AI314" s="139"/>
      <c r="AJ314" s="139"/>
      <c r="AK314" s="139"/>
    </row>
    <row r="315" spans="1:37" x14ac:dyDescent="0.25">
      <c r="A315" s="139"/>
      <c r="B315" s="139"/>
      <c r="C315" s="139"/>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c r="AA315" s="139"/>
      <c r="AB315" s="139"/>
      <c r="AC315" s="139"/>
      <c r="AD315" s="139"/>
      <c r="AE315" s="139"/>
      <c r="AF315" s="139"/>
      <c r="AG315" s="139"/>
      <c r="AH315" s="139"/>
      <c r="AI315" s="139"/>
      <c r="AJ315" s="139"/>
      <c r="AK315" s="139"/>
    </row>
    <row r="316" spans="1:37" x14ac:dyDescent="0.25">
      <c r="A316" s="139"/>
      <c r="B316" s="139"/>
      <c r="C316" s="139"/>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c r="AA316" s="139"/>
      <c r="AB316" s="139"/>
      <c r="AC316" s="139"/>
      <c r="AD316" s="139"/>
      <c r="AE316" s="139"/>
      <c r="AF316" s="139"/>
      <c r="AG316" s="139"/>
      <c r="AH316" s="139"/>
      <c r="AI316" s="139"/>
      <c r="AJ316" s="139"/>
      <c r="AK316" s="139"/>
    </row>
    <row r="317" spans="1:37" x14ac:dyDescent="0.25">
      <c r="A317" s="139"/>
      <c r="B317" s="139"/>
      <c r="C317" s="139"/>
      <c r="D317" s="139"/>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c r="AA317" s="139"/>
      <c r="AB317" s="139"/>
      <c r="AC317" s="139"/>
      <c r="AD317" s="139"/>
      <c r="AE317" s="139"/>
      <c r="AF317" s="139"/>
      <c r="AG317" s="139"/>
      <c r="AH317" s="139"/>
      <c r="AI317" s="139"/>
      <c r="AJ317" s="139"/>
      <c r="AK317" s="139"/>
    </row>
    <row r="318" spans="1:37" x14ac:dyDescent="0.25">
      <c r="A318" s="139"/>
      <c r="B318" s="139"/>
      <c r="C318" s="139"/>
      <c r="D318" s="139"/>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c r="AA318" s="139"/>
      <c r="AB318" s="139"/>
      <c r="AC318" s="139"/>
      <c r="AD318" s="139"/>
      <c r="AE318" s="139"/>
      <c r="AF318" s="139"/>
      <c r="AG318" s="139"/>
      <c r="AH318" s="139"/>
      <c r="AI318" s="139"/>
      <c r="AJ318" s="139"/>
      <c r="AK318" s="139"/>
    </row>
    <row r="319" spans="1:37" x14ac:dyDescent="0.25">
      <c r="A319" s="139"/>
      <c r="B319" s="139"/>
      <c r="C319" s="139"/>
      <c r="D319" s="139"/>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c r="AA319" s="139"/>
      <c r="AB319" s="139"/>
      <c r="AC319" s="139"/>
      <c r="AD319" s="139"/>
      <c r="AE319" s="139"/>
      <c r="AF319" s="139"/>
      <c r="AG319" s="139"/>
      <c r="AH319" s="139"/>
      <c r="AI319" s="139"/>
      <c r="AJ319" s="139"/>
      <c r="AK319" s="139"/>
    </row>
    <row r="320" spans="1:37" x14ac:dyDescent="0.25">
      <c r="A320" s="139"/>
      <c r="B320" s="139"/>
      <c r="C320" s="139"/>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c r="AA320" s="139"/>
      <c r="AB320" s="139"/>
      <c r="AC320" s="139"/>
      <c r="AD320" s="139"/>
      <c r="AE320" s="139"/>
      <c r="AF320" s="139"/>
      <c r="AG320" s="139"/>
      <c r="AH320" s="139"/>
      <c r="AI320" s="139"/>
      <c r="AJ320" s="139"/>
      <c r="AK320" s="139"/>
    </row>
    <row r="321" spans="1:37" x14ac:dyDescent="0.25">
      <c r="A321" s="139"/>
      <c r="B321" s="139"/>
      <c r="C321" s="139"/>
      <c r="D321" s="139"/>
      <c r="E321" s="139"/>
      <c r="F321" s="139"/>
      <c r="G321" s="139"/>
      <c r="H321" s="139"/>
      <c r="I321" s="139"/>
      <c r="J321" s="139"/>
      <c r="K321" s="139"/>
      <c r="L321" s="139"/>
      <c r="M321" s="139"/>
      <c r="N321" s="139"/>
      <c r="O321" s="139"/>
      <c r="P321" s="139"/>
      <c r="Q321" s="139"/>
      <c r="R321" s="139"/>
      <c r="S321" s="139"/>
      <c r="T321" s="139"/>
      <c r="U321" s="139"/>
      <c r="V321" s="139"/>
      <c r="W321" s="139"/>
      <c r="X321" s="139"/>
      <c r="Y321" s="139"/>
      <c r="Z321" s="139"/>
      <c r="AA321" s="139"/>
      <c r="AB321" s="139"/>
      <c r="AC321" s="139"/>
      <c r="AD321" s="139"/>
      <c r="AE321" s="139"/>
      <c r="AF321" s="139"/>
      <c r="AG321" s="139"/>
      <c r="AH321" s="139"/>
      <c r="AI321" s="139"/>
      <c r="AJ321" s="139"/>
      <c r="AK321" s="139"/>
    </row>
    <row r="322" spans="1:37" x14ac:dyDescent="0.25">
      <c r="A322" s="139"/>
      <c r="B322" s="139"/>
      <c r="C322" s="139"/>
      <c r="D322" s="139"/>
      <c r="E322" s="139"/>
      <c r="F322" s="139"/>
      <c r="G322" s="139"/>
      <c r="H322" s="139"/>
      <c r="I322" s="139"/>
      <c r="J322" s="139"/>
      <c r="K322" s="139"/>
      <c r="L322" s="139"/>
      <c r="M322" s="139"/>
      <c r="N322" s="139"/>
      <c r="O322" s="139"/>
      <c r="P322" s="139"/>
      <c r="Q322" s="139"/>
      <c r="R322" s="139"/>
      <c r="S322" s="139"/>
      <c r="T322" s="139"/>
      <c r="U322" s="139"/>
      <c r="V322" s="139"/>
      <c r="W322" s="139"/>
      <c r="X322" s="139"/>
      <c r="Y322" s="139"/>
      <c r="Z322" s="139"/>
      <c r="AA322" s="139"/>
      <c r="AB322" s="139"/>
      <c r="AC322" s="139"/>
      <c r="AD322" s="139"/>
      <c r="AE322" s="139"/>
      <c r="AF322" s="139"/>
      <c r="AG322" s="139"/>
      <c r="AH322" s="139"/>
      <c r="AI322" s="139"/>
      <c r="AJ322" s="139"/>
      <c r="AK322" s="139"/>
    </row>
    <row r="323" spans="1:37" x14ac:dyDescent="0.25">
      <c r="A323" s="139"/>
      <c r="B323" s="139"/>
      <c r="C323" s="139"/>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c r="AA323" s="139"/>
      <c r="AB323" s="139"/>
      <c r="AC323" s="139"/>
      <c r="AD323" s="139"/>
      <c r="AE323" s="139"/>
      <c r="AF323" s="139"/>
      <c r="AG323" s="139"/>
      <c r="AH323" s="139"/>
      <c r="AI323" s="139"/>
      <c r="AJ323" s="139"/>
      <c r="AK323" s="139"/>
    </row>
    <row r="324" spans="1:37" x14ac:dyDescent="0.25">
      <c r="A324" s="139"/>
      <c r="B324" s="139"/>
      <c r="C324" s="139"/>
      <c r="D324" s="139"/>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c r="AA324" s="139"/>
      <c r="AB324" s="139"/>
      <c r="AC324" s="139"/>
      <c r="AD324" s="139"/>
      <c r="AE324" s="139"/>
      <c r="AF324" s="139"/>
      <c r="AG324" s="139"/>
      <c r="AH324" s="139"/>
      <c r="AI324" s="139"/>
      <c r="AJ324" s="139"/>
      <c r="AK324" s="139"/>
    </row>
    <row r="325" spans="1:37" x14ac:dyDescent="0.25">
      <c r="A325" s="139"/>
      <c r="B325" s="139"/>
      <c r="C325" s="139"/>
      <c r="D325" s="139"/>
      <c r="E325" s="139"/>
      <c r="F325" s="139"/>
      <c r="G325" s="139"/>
      <c r="H325" s="139"/>
      <c r="I325" s="139"/>
      <c r="J325" s="139"/>
      <c r="K325" s="139"/>
      <c r="L325" s="139"/>
      <c r="M325" s="139"/>
      <c r="N325" s="139"/>
      <c r="O325" s="139"/>
      <c r="P325" s="139"/>
      <c r="Q325" s="139"/>
      <c r="R325" s="139"/>
      <c r="S325" s="139"/>
      <c r="T325" s="139"/>
      <c r="U325" s="139"/>
      <c r="V325" s="139"/>
      <c r="W325" s="139"/>
      <c r="X325" s="139"/>
      <c r="Y325" s="139"/>
      <c r="Z325" s="139"/>
      <c r="AA325" s="139"/>
      <c r="AB325" s="139"/>
      <c r="AC325" s="139"/>
      <c r="AD325" s="139"/>
      <c r="AE325" s="139"/>
      <c r="AF325" s="139"/>
      <c r="AG325" s="139"/>
      <c r="AH325" s="139"/>
      <c r="AI325" s="139"/>
      <c r="AJ325" s="139"/>
      <c r="AK325" s="139"/>
    </row>
    <row r="326" spans="1:37" x14ac:dyDescent="0.25">
      <c r="A326" s="139"/>
      <c r="B326" s="139"/>
      <c r="C326" s="139"/>
      <c r="D326" s="139"/>
      <c r="E326" s="139"/>
      <c r="F326" s="139"/>
      <c r="G326" s="139"/>
      <c r="H326" s="139"/>
      <c r="I326" s="139"/>
      <c r="J326" s="139"/>
      <c r="K326" s="139"/>
      <c r="L326" s="139"/>
      <c r="M326" s="139"/>
      <c r="N326" s="139"/>
      <c r="O326" s="139"/>
      <c r="P326" s="139"/>
      <c r="Q326" s="139"/>
      <c r="R326" s="139"/>
      <c r="S326" s="139"/>
      <c r="T326" s="139"/>
      <c r="U326" s="139"/>
      <c r="V326" s="139"/>
      <c r="W326" s="139"/>
      <c r="X326" s="139"/>
      <c r="Y326" s="139"/>
      <c r="Z326" s="139"/>
      <c r="AA326" s="139"/>
      <c r="AB326" s="139"/>
      <c r="AC326" s="139"/>
      <c r="AD326" s="139"/>
      <c r="AE326" s="139"/>
      <c r="AF326" s="139"/>
      <c r="AG326" s="139"/>
      <c r="AH326" s="139"/>
      <c r="AI326" s="139"/>
      <c r="AJ326" s="139"/>
      <c r="AK326" s="139"/>
    </row>
    <row r="327" spans="1:37" x14ac:dyDescent="0.25">
      <c r="A327" s="139"/>
      <c r="B327" s="139"/>
      <c r="C327" s="139"/>
      <c r="D327" s="139"/>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c r="AA327" s="139"/>
      <c r="AB327" s="139"/>
      <c r="AC327" s="139"/>
      <c r="AD327" s="139"/>
      <c r="AE327" s="139"/>
      <c r="AF327" s="139"/>
      <c r="AG327" s="139"/>
      <c r="AH327" s="139"/>
      <c r="AI327" s="139"/>
      <c r="AJ327" s="139"/>
      <c r="AK327" s="139"/>
    </row>
    <row r="328" spans="1:37" x14ac:dyDescent="0.25">
      <c r="A328" s="139"/>
      <c r="B328" s="139"/>
      <c r="C328" s="139"/>
      <c r="D328" s="139"/>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39"/>
      <c r="AA328" s="139"/>
      <c r="AB328" s="139"/>
      <c r="AC328" s="139"/>
      <c r="AD328" s="139"/>
      <c r="AE328" s="139"/>
      <c r="AF328" s="139"/>
      <c r="AG328" s="139"/>
      <c r="AH328" s="139"/>
      <c r="AI328" s="139"/>
      <c r="AJ328" s="139"/>
      <c r="AK328" s="139"/>
    </row>
    <row r="329" spans="1:37" x14ac:dyDescent="0.25">
      <c r="A329" s="139"/>
      <c r="B329" s="139"/>
      <c r="C329" s="139"/>
      <c r="D329" s="139"/>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c r="AA329" s="139"/>
      <c r="AB329" s="139"/>
      <c r="AC329" s="139"/>
      <c r="AD329" s="139"/>
      <c r="AE329" s="139"/>
      <c r="AF329" s="139"/>
      <c r="AG329" s="139"/>
      <c r="AH329" s="139"/>
      <c r="AI329" s="139"/>
      <c r="AJ329" s="139"/>
      <c r="AK329" s="139"/>
    </row>
    <row r="330" spans="1:37" x14ac:dyDescent="0.25">
      <c r="A330" s="139"/>
      <c r="B330" s="139"/>
      <c r="C330" s="139"/>
      <c r="D330" s="139"/>
      <c r="E330" s="139"/>
      <c r="F330" s="139"/>
      <c r="G330" s="139"/>
      <c r="H330" s="139"/>
      <c r="I330" s="139"/>
      <c r="J330" s="139"/>
      <c r="K330" s="139"/>
      <c r="L330" s="139"/>
      <c r="M330" s="139"/>
      <c r="N330" s="139"/>
      <c r="O330" s="139"/>
      <c r="P330" s="139"/>
      <c r="Q330" s="139"/>
      <c r="R330" s="139"/>
      <c r="S330" s="139"/>
      <c r="T330" s="139"/>
      <c r="U330" s="139"/>
      <c r="V330" s="139"/>
      <c r="W330" s="139"/>
      <c r="X330" s="139"/>
      <c r="Y330" s="139"/>
      <c r="Z330" s="139"/>
      <c r="AA330" s="139"/>
      <c r="AB330" s="139"/>
      <c r="AC330" s="139"/>
      <c r="AD330" s="139"/>
      <c r="AE330" s="139"/>
      <c r="AF330" s="139"/>
      <c r="AG330" s="139"/>
      <c r="AH330" s="139"/>
      <c r="AI330" s="139"/>
      <c r="AJ330" s="139"/>
      <c r="AK330" s="139"/>
    </row>
    <row r="331" spans="1:37" x14ac:dyDescent="0.25">
      <c r="A331" s="139"/>
      <c r="B331" s="139"/>
      <c r="C331" s="139"/>
      <c r="D331" s="139"/>
      <c r="E331" s="139"/>
      <c r="F331" s="139"/>
      <c r="G331" s="139"/>
      <c r="H331" s="139"/>
      <c r="I331" s="139"/>
      <c r="J331" s="139"/>
      <c r="K331" s="139"/>
      <c r="L331" s="139"/>
      <c r="M331" s="139"/>
      <c r="N331" s="139"/>
      <c r="O331" s="139"/>
      <c r="P331" s="139"/>
      <c r="Q331" s="139"/>
      <c r="R331" s="139"/>
      <c r="S331" s="139"/>
      <c r="T331" s="139"/>
      <c r="U331" s="139"/>
      <c r="V331" s="139"/>
      <c r="W331" s="139"/>
      <c r="X331" s="139"/>
      <c r="Y331" s="139"/>
      <c r="Z331" s="139"/>
      <c r="AA331" s="139"/>
      <c r="AB331" s="139"/>
      <c r="AC331" s="139"/>
      <c r="AD331" s="139"/>
      <c r="AE331" s="139"/>
      <c r="AF331" s="139"/>
      <c r="AG331" s="139"/>
      <c r="AH331" s="139"/>
      <c r="AI331" s="139"/>
      <c r="AJ331" s="139"/>
      <c r="AK331" s="139"/>
    </row>
    <row r="332" spans="1:37" x14ac:dyDescent="0.25">
      <c r="A332" s="139"/>
      <c r="B332" s="139"/>
      <c r="C332" s="139"/>
      <c r="D332" s="139"/>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c r="AA332" s="139"/>
      <c r="AB332" s="139"/>
      <c r="AC332" s="139"/>
      <c r="AD332" s="139"/>
      <c r="AE332" s="139"/>
      <c r="AF332" s="139"/>
      <c r="AG332" s="139"/>
      <c r="AH332" s="139"/>
      <c r="AI332" s="139"/>
      <c r="AJ332" s="139"/>
      <c r="AK332" s="139"/>
    </row>
    <row r="333" spans="1:37" x14ac:dyDescent="0.25">
      <c r="A333" s="139"/>
      <c r="B333" s="139"/>
      <c r="C333" s="139"/>
      <c r="D333" s="139"/>
      <c r="E333" s="139"/>
      <c r="F333" s="139"/>
      <c r="G333" s="139"/>
      <c r="H333" s="139"/>
      <c r="I333" s="139"/>
      <c r="J333" s="139"/>
      <c r="K333" s="139"/>
      <c r="L333" s="139"/>
      <c r="M333" s="139"/>
      <c r="N333" s="139"/>
      <c r="O333" s="139"/>
      <c r="P333" s="139"/>
      <c r="Q333" s="139"/>
      <c r="R333" s="139"/>
      <c r="S333" s="139"/>
      <c r="T333" s="139"/>
      <c r="U333" s="139"/>
      <c r="V333" s="139"/>
      <c r="W333" s="139"/>
      <c r="X333" s="139"/>
      <c r="Y333" s="139"/>
      <c r="Z333" s="139"/>
      <c r="AA333" s="139"/>
      <c r="AB333" s="139"/>
      <c r="AC333" s="139"/>
      <c r="AD333" s="139"/>
      <c r="AE333" s="139"/>
      <c r="AF333" s="139"/>
      <c r="AG333" s="139"/>
      <c r="AH333" s="139"/>
      <c r="AI333" s="139"/>
      <c r="AJ333" s="139"/>
      <c r="AK333" s="139"/>
    </row>
    <row r="334" spans="1:37" x14ac:dyDescent="0.25">
      <c r="A334" s="139"/>
      <c r="B334" s="139"/>
      <c r="C334" s="139"/>
      <c r="D334" s="139"/>
      <c r="E334" s="139"/>
      <c r="F334" s="139"/>
      <c r="G334" s="139"/>
      <c r="H334" s="139"/>
      <c r="I334" s="139"/>
      <c r="J334" s="139"/>
      <c r="K334" s="139"/>
      <c r="L334" s="139"/>
      <c r="M334" s="139"/>
      <c r="N334" s="139"/>
      <c r="O334" s="139"/>
      <c r="P334" s="139"/>
      <c r="Q334" s="139"/>
      <c r="R334" s="139"/>
      <c r="S334" s="139"/>
      <c r="T334" s="139"/>
      <c r="U334" s="139"/>
      <c r="V334" s="139"/>
      <c r="W334" s="139"/>
      <c r="X334" s="139"/>
      <c r="Y334" s="139"/>
      <c r="Z334" s="139"/>
      <c r="AA334" s="139"/>
      <c r="AB334" s="139"/>
      <c r="AC334" s="139"/>
      <c r="AD334" s="139"/>
      <c r="AE334" s="139"/>
      <c r="AF334" s="139"/>
      <c r="AG334" s="139"/>
      <c r="AH334" s="139"/>
      <c r="AI334" s="139"/>
      <c r="AJ334" s="139"/>
      <c r="AK334" s="139"/>
    </row>
    <row r="335" spans="1:37" x14ac:dyDescent="0.25">
      <c r="A335" s="139"/>
      <c r="B335" s="139"/>
      <c r="C335" s="139"/>
      <c r="D335" s="139"/>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c r="AA335" s="139"/>
      <c r="AB335" s="139"/>
      <c r="AC335" s="139"/>
      <c r="AD335" s="139"/>
      <c r="AE335" s="139"/>
      <c r="AF335" s="139"/>
      <c r="AG335" s="139"/>
      <c r="AH335" s="139"/>
      <c r="AI335" s="139"/>
      <c r="AJ335" s="139"/>
      <c r="AK335" s="139"/>
    </row>
    <row r="336" spans="1:37" x14ac:dyDescent="0.25">
      <c r="A336" s="139"/>
      <c r="B336" s="139"/>
      <c r="C336" s="139"/>
      <c r="D336" s="139"/>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c r="AA336" s="139"/>
      <c r="AB336" s="139"/>
      <c r="AC336" s="139"/>
      <c r="AD336" s="139"/>
      <c r="AE336" s="139"/>
      <c r="AF336" s="139"/>
      <c r="AG336" s="139"/>
      <c r="AH336" s="139"/>
      <c r="AI336" s="139"/>
      <c r="AJ336" s="139"/>
      <c r="AK336" s="139"/>
    </row>
    <row r="337" spans="1:37" x14ac:dyDescent="0.25">
      <c r="A337" s="139"/>
      <c r="B337" s="139"/>
      <c r="C337" s="139"/>
      <c r="D337" s="139"/>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c r="AA337" s="139"/>
      <c r="AB337" s="139"/>
      <c r="AC337" s="139"/>
      <c r="AD337" s="139"/>
      <c r="AE337" s="139"/>
      <c r="AF337" s="139"/>
      <c r="AG337" s="139"/>
      <c r="AH337" s="139"/>
      <c r="AI337" s="139"/>
      <c r="AJ337" s="139"/>
      <c r="AK337" s="139"/>
    </row>
    <row r="338" spans="1:37" x14ac:dyDescent="0.25">
      <c r="A338" s="139"/>
      <c r="B338" s="139"/>
      <c r="C338" s="139"/>
      <c r="D338" s="139"/>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c r="AA338" s="139"/>
      <c r="AB338" s="139"/>
      <c r="AC338" s="139"/>
      <c r="AD338" s="139"/>
      <c r="AE338" s="139"/>
      <c r="AF338" s="139"/>
      <c r="AG338" s="139"/>
      <c r="AH338" s="139"/>
      <c r="AI338" s="139"/>
      <c r="AJ338" s="139"/>
      <c r="AK338" s="139"/>
    </row>
    <row r="339" spans="1:37" x14ac:dyDescent="0.25">
      <c r="A339" s="139"/>
      <c r="B339" s="139"/>
      <c r="C339" s="139"/>
      <c r="D339" s="139"/>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c r="AA339" s="139"/>
      <c r="AB339" s="139"/>
      <c r="AC339" s="139"/>
      <c r="AD339" s="139"/>
      <c r="AE339" s="139"/>
      <c r="AF339" s="139"/>
      <c r="AG339" s="139"/>
      <c r="AH339" s="139"/>
      <c r="AI339" s="139"/>
      <c r="AJ339" s="139"/>
      <c r="AK339" s="139"/>
    </row>
    <row r="340" spans="1:37" x14ac:dyDescent="0.25">
      <c r="A340" s="139"/>
      <c r="B340" s="139"/>
      <c r="C340" s="139"/>
      <c r="D340" s="139"/>
      <c r="E340" s="139"/>
      <c r="F340" s="139"/>
      <c r="G340" s="139"/>
      <c r="H340" s="139"/>
      <c r="I340" s="139"/>
      <c r="J340" s="139"/>
      <c r="K340" s="139"/>
      <c r="L340" s="139"/>
      <c r="M340" s="139"/>
      <c r="N340" s="139"/>
      <c r="O340" s="139"/>
      <c r="P340" s="139"/>
      <c r="Q340" s="139"/>
      <c r="R340" s="139"/>
      <c r="S340" s="139"/>
      <c r="T340" s="139"/>
      <c r="U340" s="139"/>
      <c r="V340" s="139"/>
      <c r="W340" s="139"/>
      <c r="X340" s="139"/>
      <c r="Y340" s="139"/>
      <c r="Z340" s="139"/>
      <c r="AA340" s="139"/>
      <c r="AB340" s="139"/>
      <c r="AC340" s="139"/>
      <c r="AD340" s="139"/>
      <c r="AE340" s="139"/>
      <c r="AF340" s="139"/>
      <c r="AG340" s="139"/>
      <c r="AH340" s="139"/>
      <c r="AI340" s="139"/>
      <c r="AJ340" s="139"/>
      <c r="AK340" s="139"/>
    </row>
    <row r="341" spans="1:37" x14ac:dyDescent="0.25">
      <c r="A341" s="139"/>
      <c r="B341" s="139"/>
      <c r="C341" s="139"/>
      <c r="D341" s="139"/>
      <c r="E341" s="139"/>
      <c r="F341" s="139"/>
      <c r="G341" s="139"/>
      <c r="H341" s="139"/>
      <c r="I341" s="139"/>
      <c r="J341" s="139"/>
      <c r="K341" s="139"/>
      <c r="L341" s="139"/>
      <c r="M341" s="139"/>
      <c r="N341" s="139"/>
      <c r="O341" s="139"/>
      <c r="P341" s="139"/>
      <c r="Q341" s="139"/>
      <c r="R341" s="139"/>
      <c r="S341" s="139"/>
      <c r="T341" s="139"/>
      <c r="U341" s="139"/>
      <c r="V341" s="139"/>
      <c r="W341" s="139"/>
      <c r="X341" s="139"/>
      <c r="Y341" s="139"/>
      <c r="Z341" s="139"/>
      <c r="AA341" s="139"/>
      <c r="AB341" s="139"/>
      <c r="AC341" s="139"/>
      <c r="AD341" s="139"/>
      <c r="AE341" s="139"/>
      <c r="AF341" s="139"/>
      <c r="AG341" s="139"/>
      <c r="AH341" s="139"/>
      <c r="AI341" s="139"/>
      <c r="AJ341" s="139"/>
      <c r="AK341" s="139"/>
    </row>
    <row r="342" spans="1:37" x14ac:dyDescent="0.25">
      <c r="A342" s="139"/>
      <c r="B342" s="139"/>
      <c r="C342" s="139"/>
      <c r="D342" s="139"/>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c r="AA342" s="139"/>
      <c r="AB342" s="139"/>
      <c r="AC342" s="139"/>
      <c r="AD342" s="139"/>
      <c r="AE342" s="139"/>
      <c r="AF342" s="139"/>
      <c r="AG342" s="139"/>
      <c r="AH342" s="139"/>
      <c r="AI342" s="139"/>
      <c r="AJ342" s="139"/>
      <c r="AK342" s="139"/>
    </row>
    <row r="343" spans="1:37" x14ac:dyDescent="0.25">
      <c r="A343" s="139"/>
      <c r="B343" s="139"/>
      <c r="C343" s="139"/>
      <c r="D343" s="139"/>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c r="AA343" s="139"/>
      <c r="AB343" s="139"/>
      <c r="AC343" s="139"/>
      <c r="AD343" s="139"/>
      <c r="AE343" s="139"/>
      <c r="AF343" s="139"/>
      <c r="AG343" s="139"/>
      <c r="AH343" s="139"/>
      <c r="AI343" s="139"/>
      <c r="AJ343" s="139"/>
      <c r="AK343" s="139"/>
    </row>
    <row r="344" spans="1:37" x14ac:dyDescent="0.25">
      <c r="A344" s="139"/>
      <c r="B344" s="139"/>
      <c r="C344" s="139"/>
      <c r="D344" s="139"/>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c r="AA344" s="139"/>
      <c r="AB344" s="139"/>
      <c r="AC344" s="139"/>
      <c r="AD344" s="139"/>
      <c r="AE344" s="139"/>
      <c r="AF344" s="139"/>
      <c r="AG344" s="139"/>
      <c r="AH344" s="139"/>
      <c r="AI344" s="139"/>
      <c r="AJ344" s="139"/>
      <c r="AK344" s="139"/>
    </row>
    <row r="345" spans="1:37" x14ac:dyDescent="0.25">
      <c r="A345" s="139"/>
      <c r="B345" s="139"/>
      <c r="C345" s="139"/>
      <c r="D345" s="139"/>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c r="AA345" s="139"/>
      <c r="AB345" s="139"/>
      <c r="AC345" s="139"/>
      <c r="AD345" s="139"/>
      <c r="AE345" s="139"/>
      <c r="AF345" s="139"/>
      <c r="AG345" s="139"/>
      <c r="AH345" s="139"/>
      <c r="AI345" s="139"/>
      <c r="AJ345" s="139"/>
      <c r="AK345" s="139"/>
    </row>
    <row r="346" spans="1:37" x14ac:dyDescent="0.25">
      <c r="A346" s="139"/>
      <c r="B346" s="139"/>
      <c r="C346" s="139"/>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c r="AA346" s="139"/>
      <c r="AB346" s="139"/>
      <c r="AC346" s="139"/>
      <c r="AD346" s="139"/>
      <c r="AE346" s="139"/>
      <c r="AF346" s="139"/>
      <c r="AG346" s="139"/>
      <c r="AH346" s="139"/>
      <c r="AI346" s="139"/>
      <c r="AJ346" s="139"/>
      <c r="AK346" s="139"/>
    </row>
    <row r="347" spans="1:37" x14ac:dyDescent="0.25">
      <c r="A347" s="139"/>
      <c r="B347" s="139"/>
      <c r="C347" s="139"/>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c r="AA347" s="139"/>
      <c r="AB347" s="139"/>
      <c r="AC347" s="139"/>
      <c r="AD347" s="139"/>
      <c r="AE347" s="139"/>
      <c r="AF347" s="139"/>
      <c r="AG347" s="139"/>
      <c r="AH347" s="139"/>
      <c r="AI347" s="139"/>
      <c r="AJ347" s="139"/>
      <c r="AK347" s="139"/>
    </row>
    <row r="348" spans="1:37" x14ac:dyDescent="0.25">
      <c r="A348" s="139"/>
      <c r="B348" s="139"/>
      <c r="C348" s="139"/>
      <c r="D348" s="139"/>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c r="AA348" s="139"/>
      <c r="AB348" s="139"/>
      <c r="AC348" s="139"/>
      <c r="AD348" s="139"/>
      <c r="AE348" s="139"/>
      <c r="AF348" s="139"/>
      <c r="AG348" s="139"/>
      <c r="AH348" s="139"/>
      <c r="AI348" s="139"/>
      <c r="AJ348" s="139"/>
      <c r="AK348" s="139"/>
    </row>
    <row r="349" spans="1:37" x14ac:dyDescent="0.25">
      <c r="A349" s="139"/>
      <c r="B349" s="139"/>
      <c r="C349" s="139"/>
      <c r="D349" s="139"/>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c r="AA349" s="139"/>
      <c r="AB349" s="139"/>
      <c r="AC349" s="139"/>
      <c r="AD349" s="139"/>
      <c r="AE349" s="139"/>
      <c r="AF349" s="139"/>
      <c r="AG349" s="139"/>
      <c r="AH349" s="139"/>
      <c r="AI349" s="139"/>
      <c r="AJ349" s="139"/>
      <c r="AK349" s="139"/>
    </row>
    <row r="350" spans="1:37" x14ac:dyDescent="0.25">
      <c r="A350" s="139"/>
      <c r="B350" s="139"/>
      <c r="C350" s="139"/>
      <c r="D350" s="139"/>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c r="AA350" s="139"/>
      <c r="AB350" s="139"/>
      <c r="AC350" s="139"/>
      <c r="AD350" s="139"/>
      <c r="AE350" s="139"/>
      <c r="AF350" s="139"/>
      <c r="AG350" s="139"/>
      <c r="AH350" s="139"/>
      <c r="AI350" s="139"/>
      <c r="AJ350" s="139"/>
      <c r="AK350" s="139"/>
    </row>
    <row r="351" spans="1:37" x14ac:dyDescent="0.25">
      <c r="A351" s="139"/>
      <c r="B351" s="139"/>
      <c r="C351" s="139"/>
      <c r="D351" s="139"/>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c r="AA351" s="139"/>
      <c r="AB351" s="139"/>
      <c r="AC351" s="139"/>
      <c r="AD351" s="139"/>
      <c r="AE351" s="139"/>
      <c r="AF351" s="139"/>
      <c r="AG351" s="139"/>
      <c r="AH351" s="139"/>
      <c r="AI351" s="139"/>
      <c r="AJ351" s="139"/>
      <c r="AK351" s="139"/>
    </row>
    <row r="352" spans="1:37" x14ac:dyDescent="0.25">
      <c r="A352" s="139"/>
      <c r="B352" s="139"/>
      <c r="C352" s="139"/>
      <c r="D352" s="139"/>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c r="AA352" s="139"/>
      <c r="AB352" s="139"/>
      <c r="AC352" s="139"/>
      <c r="AD352" s="139"/>
      <c r="AE352" s="139"/>
      <c r="AF352" s="139"/>
      <c r="AG352" s="139"/>
      <c r="AH352" s="139"/>
      <c r="AI352" s="139"/>
      <c r="AJ352" s="139"/>
      <c r="AK352" s="139"/>
    </row>
    <row r="353" spans="1:37" x14ac:dyDescent="0.25">
      <c r="A353" s="139"/>
      <c r="B353" s="139"/>
      <c r="C353" s="139"/>
      <c r="D353" s="139"/>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c r="AA353" s="139"/>
      <c r="AB353" s="139"/>
      <c r="AC353" s="139"/>
      <c r="AD353" s="139"/>
      <c r="AE353" s="139"/>
      <c r="AF353" s="139"/>
      <c r="AG353" s="139"/>
      <c r="AH353" s="139"/>
      <c r="AI353" s="139"/>
      <c r="AJ353" s="139"/>
      <c r="AK353" s="139"/>
    </row>
    <row r="354" spans="1:37" x14ac:dyDescent="0.25">
      <c r="A354" s="139"/>
      <c r="B354" s="139"/>
      <c r="C354" s="139"/>
      <c r="D354" s="139"/>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c r="AA354" s="139"/>
      <c r="AB354" s="139"/>
      <c r="AC354" s="139"/>
      <c r="AD354" s="139"/>
      <c r="AE354" s="139"/>
      <c r="AF354" s="139"/>
      <c r="AG354" s="139"/>
      <c r="AH354" s="139"/>
      <c r="AI354" s="139"/>
      <c r="AJ354" s="139"/>
      <c r="AK354" s="139"/>
    </row>
    <row r="355" spans="1:37" x14ac:dyDescent="0.25">
      <c r="A355" s="139"/>
      <c r="B355" s="139"/>
      <c r="C355" s="139"/>
      <c r="D355" s="139"/>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c r="AA355" s="139"/>
      <c r="AB355" s="139"/>
      <c r="AC355" s="139"/>
      <c r="AD355" s="139"/>
      <c r="AE355" s="139"/>
      <c r="AF355" s="139"/>
      <c r="AG355" s="139"/>
      <c r="AH355" s="139"/>
      <c r="AI355" s="139"/>
      <c r="AJ355" s="139"/>
      <c r="AK355" s="139"/>
    </row>
    <row r="356" spans="1:37" x14ac:dyDescent="0.25">
      <c r="A356" s="139"/>
      <c r="B356" s="139"/>
      <c r="C356" s="139"/>
      <c r="D356" s="139"/>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c r="AA356" s="139"/>
      <c r="AB356" s="139"/>
      <c r="AC356" s="139"/>
      <c r="AD356" s="139"/>
      <c r="AE356" s="139"/>
      <c r="AF356" s="139"/>
      <c r="AG356" s="139"/>
      <c r="AH356" s="139"/>
      <c r="AI356" s="139"/>
      <c r="AJ356" s="139"/>
      <c r="AK356" s="139"/>
    </row>
    <row r="357" spans="1:37" x14ac:dyDescent="0.25">
      <c r="A357" s="139"/>
      <c r="B357" s="139"/>
      <c r="C357" s="139"/>
      <c r="D357" s="139"/>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c r="AA357" s="139"/>
      <c r="AB357" s="139"/>
      <c r="AC357" s="139"/>
      <c r="AD357" s="139"/>
      <c r="AE357" s="139"/>
      <c r="AF357" s="139"/>
      <c r="AG357" s="139"/>
      <c r="AH357" s="139"/>
      <c r="AI357" s="139"/>
      <c r="AJ357" s="139"/>
      <c r="AK357" s="139"/>
    </row>
    <row r="358" spans="1:37" x14ac:dyDescent="0.25">
      <c r="A358" s="139"/>
      <c r="B358" s="139"/>
      <c r="C358" s="139"/>
      <c r="D358" s="139"/>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c r="AA358" s="139"/>
      <c r="AB358" s="139"/>
      <c r="AC358" s="139"/>
      <c r="AD358" s="139"/>
      <c r="AE358" s="139"/>
      <c r="AF358" s="139"/>
      <c r="AG358" s="139"/>
      <c r="AH358" s="139"/>
      <c r="AI358" s="139"/>
      <c r="AJ358" s="139"/>
      <c r="AK358" s="139"/>
    </row>
    <row r="359" spans="1:37" x14ac:dyDescent="0.25">
      <c r="A359" s="139"/>
      <c r="B359" s="139"/>
      <c r="C359" s="139"/>
      <c r="D359" s="139"/>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c r="AA359" s="139"/>
      <c r="AB359" s="139"/>
      <c r="AC359" s="139"/>
      <c r="AD359" s="139"/>
      <c r="AE359" s="139"/>
      <c r="AF359" s="139"/>
      <c r="AG359" s="139"/>
      <c r="AH359" s="139"/>
      <c r="AI359" s="139"/>
      <c r="AJ359" s="139"/>
      <c r="AK359" s="139"/>
    </row>
    <row r="360" spans="1:37" x14ac:dyDescent="0.25">
      <c r="A360" s="139"/>
      <c r="B360" s="139"/>
      <c r="C360" s="139"/>
      <c r="D360" s="139"/>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c r="AA360" s="139"/>
      <c r="AB360" s="139"/>
      <c r="AC360" s="139"/>
      <c r="AD360" s="139"/>
      <c r="AE360" s="139"/>
      <c r="AF360" s="139"/>
      <c r="AG360" s="139"/>
      <c r="AH360" s="139"/>
      <c r="AI360" s="139"/>
      <c r="AJ360" s="139"/>
      <c r="AK360" s="139"/>
    </row>
    <row r="361" spans="1:37" x14ac:dyDescent="0.25">
      <c r="A361" s="139"/>
      <c r="B361" s="139"/>
      <c r="C361" s="139"/>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c r="AA361" s="139"/>
      <c r="AB361" s="139"/>
      <c r="AC361" s="139"/>
      <c r="AD361" s="139"/>
      <c r="AE361" s="139"/>
      <c r="AF361" s="139"/>
      <c r="AG361" s="139"/>
      <c r="AH361" s="139"/>
      <c r="AI361" s="139"/>
      <c r="AJ361" s="139"/>
      <c r="AK361" s="139"/>
    </row>
    <row r="362" spans="1:37" x14ac:dyDescent="0.25">
      <c r="A362" s="139"/>
      <c r="B362" s="139"/>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c r="AA362" s="139"/>
      <c r="AB362" s="139"/>
      <c r="AC362" s="139"/>
      <c r="AD362" s="139"/>
      <c r="AE362" s="139"/>
      <c r="AF362" s="139"/>
      <c r="AG362" s="139"/>
      <c r="AH362" s="139"/>
      <c r="AI362" s="139"/>
      <c r="AJ362" s="139"/>
      <c r="AK362" s="139"/>
    </row>
    <row r="363" spans="1:37" x14ac:dyDescent="0.25">
      <c r="A363" s="139"/>
      <c r="B363" s="139"/>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c r="AA363" s="139"/>
      <c r="AB363" s="139"/>
      <c r="AC363" s="139"/>
      <c r="AD363" s="139"/>
      <c r="AE363" s="139"/>
      <c r="AF363" s="139"/>
      <c r="AG363" s="139"/>
      <c r="AH363" s="139"/>
      <c r="AI363" s="139"/>
      <c r="AJ363" s="139"/>
      <c r="AK363" s="139"/>
    </row>
    <row r="364" spans="1:37" x14ac:dyDescent="0.25">
      <c r="A364" s="139"/>
      <c r="B364" s="139"/>
      <c r="C364" s="139"/>
      <c r="D364" s="139"/>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c r="AA364" s="139"/>
      <c r="AB364" s="139"/>
      <c r="AC364" s="139"/>
      <c r="AD364" s="139"/>
      <c r="AE364" s="139"/>
      <c r="AF364" s="139"/>
      <c r="AG364" s="139"/>
      <c r="AH364" s="139"/>
      <c r="AI364" s="139"/>
      <c r="AJ364" s="139"/>
      <c r="AK364" s="139"/>
    </row>
    <row r="365" spans="1:37" x14ac:dyDescent="0.25">
      <c r="A365" s="139"/>
      <c r="B365" s="139"/>
      <c r="C365" s="139"/>
      <c r="D365" s="139"/>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c r="AA365" s="139"/>
      <c r="AB365" s="139"/>
      <c r="AC365" s="139"/>
      <c r="AD365" s="139"/>
      <c r="AE365" s="139"/>
      <c r="AF365" s="139"/>
      <c r="AG365" s="139"/>
      <c r="AH365" s="139"/>
      <c r="AI365" s="139"/>
      <c r="AJ365" s="139"/>
      <c r="AK365" s="139"/>
    </row>
    <row r="366" spans="1:37" x14ac:dyDescent="0.25">
      <c r="A366" s="139"/>
      <c r="B366" s="139"/>
      <c r="C366" s="139"/>
      <c r="D366" s="139"/>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c r="AA366" s="139"/>
      <c r="AB366" s="139"/>
      <c r="AC366" s="139"/>
      <c r="AD366" s="139"/>
      <c r="AE366" s="139"/>
      <c r="AF366" s="139"/>
      <c r="AG366" s="139"/>
      <c r="AH366" s="139"/>
      <c r="AI366" s="139"/>
      <c r="AJ366" s="139"/>
      <c r="AK366" s="139"/>
    </row>
    <row r="367" spans="1:37" x14ac:dyDescent="0.25">
      <c r="A367" s="139"/>
      <c r="B367" s="139"/>
      <c r="C367" s="139"/>
      <c r="D367" s="139"/>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c r="AA367" s="139"/>
      <c r="AB367" s="139"/>
      <c r="AC367" s="139"/>
      <c r="AD367" s="139"/>
      <c r="AE367" s="139"/>
      <c r="AF367" s="139"/>
      <c r="AG367" s="139"/>
      <c r="AH367" s="139"/>
      <c r="AI367" s="139"/>
      <c r="AJ367" s="139"/>
      <c r="AK367" s="139"/>
    </row>
    <row r="368" spans="1:37" x14ac:dyDescent="0.25">
      <c r="A368" s="139"/>
      <c r="B368" s="139"/>
      <c r="C368" s="139"/>
      <c r="D368" s="139"/>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c r="AA368" s="139"/>
      <c r="AB368" s="139"/>
      <c r="AC368" s="139"/>
      <c r="AD368" s="139"/>
      <c r="AE368" s="139"/>
      <c r="AF368" s="139"/>
      <c r="AG368" s="139"/>
      <c r="AH368" s="139"/>
      <c r="AI368" s="139"/>
      <c r="AJ368" s="139"/>
      <c r="AK368" s="139"/>
    </row>
    <row r="369" spans="1:37" x14ac:dyDescent="0.25">
      <c r="A369" s="139"/>
      <c r="B369" s="139"/>
      <c r="C369" s="139"/>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c r="AA369" s="139"/>
      <c r="AB369" s="139"/>
      <c r="AC369" s="139"/>
      <c r="AD369" s="139"/>
      <c r="AE369" s="139"/>
      <c r="AF369" s="139"/>
      <c r="AG369" s="139"/>
      <c r="AH369" s="139"/>
      <c r="AI369" s="139"/>
      <c r="AJ369" s="139"/>
      <c r="AK369" s="139"/>
    </row>
    <row r="370" spans="1:37" x14ac:dyDescent="0.25">
      <c r="A370" s="139"/>
      <c r="B370" s="139"/>
      <c r="C370" s="139"/>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c r="AA370" s="139"/>
      <c r="AB370" s="139"/>
      <c r="AC370" s="139"/>
      <c r="AD370" s="139"/>
      <c r="AE370" s="139"/>
      <c r="AF370" s="139"/>
      <c r="AG370" s="139"/>
      <c r="AH370" s="139"/>
      <c r="AI370" s="139"/>
      <c r="AJ370" s="139"/>
      <c r="AK370" s="139"/>
    </row>
    <row r="371" spans="1:37" x14ac:dyDescent="0.25">
      <c r="A371" s="139"/>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c r="AA371" s="139"/>
      <c r="AB371" s="139"/>
      <c r="AC371" s="139"/>
      <c r="AD371" s="139"/>
      <c r="AE371" s="139"/>
      <c r="AF371" s="139"/>
      <c r="AG371" s="139"/>
      <c r="AH371" s="139"/>
      <c r="AI371" s="139"/>
      <c r="AJ371" s="139"/>
      <c r="AK371" s="139"/>
    </row>
    <row r="372" spans="1:37" x14ac:dyDescent="0.25">
      <c r="A372" s="139"/>
      <c r="B372" s="139"/>
      <c r="C372" s="139"/>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c r="AA372" s="139"/>
      <c r="AB372" s="139"/>
      <c r="AC372" s="139"/>
      <c r="AD372" s="139"/>
      <c r="AE372" s="139"/>
      <c r="AF372" s="139"/>
      <c r="AG372" s="139"/>
      <c r="AH372" s="139"/>
      <c r="AI372" s="139"/>
      <c r="AJ372" s="139"/>
      <c r="AK372" s="139"/>
    </row>
    <row r="373" spans="1:37" x14ac:dyDescent="0.25">
      <c r="A373" s="139"/>
      <c r="B373" s="139"/>
      <c r="C373" s="139"/>
      <c r="D373" s="139"/>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c r="AA373" s="139"/>
      <c r="AB373" s="139"/>
      <c r="AC373" s="139"/>
      <c r="AD373" s="139"/>
      <c r="AE373" s="139"/>
      <c r="AF373" s="139"/>
      <c r="AG373" s="139"/>
      <c r="AH373" s="139"/>
      <c r="AI373" s="139"/>
      <c r="AJ373" s="139"/>
      <c r="AK373" s="139"/>
    </row>
    <row r="374" spans="1:37" x14ac:dyDescent="0.25">
      <c r="A374" s="139"/>
      <c r="B374" s="139"/>
      <c r="C374" s="139"/>
      <c r="D374" s="139"/>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c r="AA374" s="139"/>
      <c r="AB374" s="139"/>
      <c r="AC374" s="139"/>
      <c r="AD374" s="139"/>
      <c r="AE374" s="139"/>
      <c r="AF374" s="139"/>
      <c r="AG374" s="139"/>
      <c r="AH374" s="139"/>
      <c r="AI374" s="139"/>
      <c r="AJ374" s="139"/>
      <c r="AK374" s="139"/>
    </row>
    <row r="375" spans="1:37" x14ac:dyDescent="0.25">
      <c r="A375" s="139"/>
      <c r="B375" s="139"/>
      <c r="C375" s="139"/>
      <c r="D375" s="139"/>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c r="AA375" s="139"/>
      <c r="AB375" s="139"/>
      <c r="AC375" s="139"/>
      <c r="AD375" s="139"/>
      <c r="AE375" s="139"/>
      <c r="AF375" s="139"/>
      <c r="AG375" s="139"/>
      <c r="AH375" s="139"/>
      <c r="AI375" s="139"/>
      <c r="AJ375" s="139"/>
      <c r="AK375" s="139"/>
    </row>
    <row r="376" spans="1:37" x14ac:dyDescent="0.25">
      <c r="A376" s="139"/>
      <c r="B376" s="139"/>
      <c r="C376" s="139"/>
      <c r="D376" s="139"/>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c r="AA376" s="139"/>
      <c r="AB376" s="139"/>
      <c r="AC376" s="139"/>
      <c r="AD376" s="139"/>
      <c r="AE376" s="139"/>
      <c r="AF376" s="139"/>
      <c r="AG376" s="139"/>
      <c r="AH376" s="139"/>
      <c r="AI376" s="139"/>
      <c r="AJ376" s="139"/>
      <c r="AK376" s="139"/>
    </row>
    <row r="377" spans="1:37" x14ac:dyDescent="0.25">
      <c r="A377" s="139"/>
      <c r="B377" s="139"/>
      <c r="C377" s="139"/>
      <c r="D377" s="139"/>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c r="AA377" s="139"/>
      <c r="AB377" s="139"/>
      <c r="AC377" s="139"/>
      <c r="AD377" s="139"/>
      <c r="AE377" s="139"/>
      <c r="AF377" s="139"/>
      <c r="AG377" s="139"/>
      <c r="AH377" s="139"/>
      <c r="AI377" s="139"/>
      <c r="AJ377" s="139"/>
      <c r="AK377" s="139"/>
    </row>
    <row r="378" spans="1:37" x14ac:dyDescent="0.25">
      <c r="A378" s="139"/>
      <c r="B378" s="139"/>
      <c r="C378" s="139"/>
      <c r="D378" s="139"/>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c r="AA378" s="139"/>
      <c r="AB378" s="139"/>
      <c r="AC378" s="139"/>
      <c r="AD378" s="139"/>
      <c r="AE378" s="139"/>
      <c r="AF378" s="139"/>
      <c r="AG378" s="139"/>
      <c r="AH378" s="139"/>
      <c r="AI378" s="139"/>
      <c r="AJ378" s="139"/>
      <c r="AK378" s="139"/>
    </row>
    <row r="379" spans="1:37" x14ac:dyDescent="0.25">
      <c r="A379" s="139"/>
      <c r="B379" s="139"/>
      <c r="C379" s="139"/>
      <c r="D379" s="139"/>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c r="AA379" s="139"/>
      <c r="AB379" s="139"/>
      <c r="AC379" s="139"/>
      <c r="AD379" s="139"/>
      <c r="AE379" s="139"/>
      <c r="AF379" s="139"/>
      <c r="AG379" s="139"/>
      <c r="AH379" s="139"/>
      <c r="AI379" s="139"/>
      <c r="AJ379" s="139"/>
      <c r="AK379" s="139"/>
    </row>
    <row r="380" spans="1:37" x14ac:dyDescent="0.25">
      <c r="A380" s="139"/>
      <c r="B380" s="139"/>
      <c r="C380" s="139"/>
      <c r="D380" s="139"/>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c r="AA380" s="139"/>
      <c r="AB380" s="139"/>
      <c r="AC380" s="139"/>
      <c r="AD380" s="139"/>
      <c r="AE380" s="139"/>
      <c r="AF380" s="139"/>
      <c r="AG380" s="139"/>
      <c r="AH380" s="139"/>
      <c r="AI380" s="139"/>
      <c r="AJ380" s="139"/>
      <c r="AK380" s="139"/>
    </row>
    <row r="381" spans="1:37" x14ac:dyDescent="0.25">
      <c r="A381" s="139"/>
      <c r="B381" s="139"/>
      <c r="C381" s="139"/>
      <c r="D381" s="139"/>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c r="AA381" s="139"/>
      <c r="AB381" s="139"/>
      <c r="AC381" s="139"/>
      <c r="AD381" s="139"/>
      <c r="AE381" s="139"/>
      <c r="AF381" s="139"/>
      <c r="AG381" s="139"/>
      <c r="AH381" s="139"/>
      <c r="AI381" s="139"/>
      <c r="AJ381" s="139"/>
      <c r="AK381" s="139"/>
    </row>
    <row r="382" spans="1:37" x14ac:dyDescent="0.25">
      <c r="A382" s="139"/>
      <c r="B382" s="139"/>
      <c r="C382" s="139"/>
      <c r="D382" s="139"/>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c r="AA382" s="139"/>
      <c r="AB382" s="139"/>
      <c r="AC382" s="139"/>
      <c r="AD382" s="139"/>
      <c r="AE382" s="139"/>
      <c r="AF382" s="139"/>
      <c r="AG382" s="139"/>
      <c r="AH382" s="139"/>
      <c r="AI382" s="139"/>
      <c r="AJ382" s="139"/>
      <c r="AK382" s="139"/>
    </row>
    <row r="383" spans="1:37" x14ac:dyDescent="0.25">
      <c r="A383" s="139"/>
      <c r="B383" s="139"/>
      <c r="C383" s="139"/>
      <c r="D383" s="139"/>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row>
    <row r="384" spans="1:37" x14ac:dyDescent="0.25">
      <c r="A384" s="139"/>
      <c r="B384" s="139"/>
      <c r="C384" s="139"/>
      <c r="D384" s="139"/>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c r="AA384" s="139"/>
      <c r="AB384" s="139"/>
      <c r="AC384" s="139"/>
      <c r="AD384" s="139"/>
      <c r="AE384" s="139"/>
      <c r="AF384" s="139"/>
      <c r="AG384" s="139"/>
      <c r="AH384" s="139"/>
      <c r="AI384" s="139"/>
      <c r="AJ384" s="139"/>
      <c r="AK384" s="139"/>
    </row>
    <row r="385" spans="1:37" x14ac:dyDescent="0.25">
      <c r="A385" s="139"/>
      <c r="B385" s="139"/>
      <c r="C385" s="139"/>
      <c r="D385" s="139"/>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c r="AA385" s="139"/>
      <c r="AB385" s="139"/>
      <c r="AC385" s="139"/>
      <c r="AD385" s="139"/>
      <c r="AE385" s="139"/>
      <c r="AF385" s="139"/>
      <c r="AG385" s="139"/>
      <c r="AH385" s="139"/>
      <c r="AI385" s="139"/>
      <c r="AJ385" s="139"/>
      <c r="AK385" s="139"/>
    </row>
    <row r="386" spans="1:37" x14ac:dyDescent="0.25">
      <c r="A386" s="139"/>
      <c r="B386" s="139"/>
      <c r="C386" s="139"/>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c r="AA386" s="139"/>
      <c r="AB386" s="139"/>
      <c r="AC386" s="139"/>
      <c r="AD386" s="139"/>
      <c r="AE386" s="139"/>
      <c r="AF386" s="139"/>
      <c r="AG386" s="139"/>
      <c r="AH386" s="139"/>
      <c r="AI386" s="139"/>
      <c r="AJ386" s="139"/>
      <c r="AK386" s="139"/>
    </row>
    <row r="387" spans="1:37" x14ac:dyDescent="0.25">
      <c r="A387" s="139"/>
      <c r="B387" s="139"/>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39"/>
      <c r="Z387" s="139"/>
      <c r="AA387" s="139"/>
      <c r="AB387" s="139"/>
      <c r="AC387" s="139"/>
      <c r="AD387" s="139"/>
      <c r="AE387" s="139"/>
      <c r="AF387" s="139"/>
      <c r="AG387" s="139"/>
      <c r="AH387" s="139"/>
      <c r="AI387" s="139"/>
      <c r="AJ387" s="139"/>
      <c r="AK387" s="139"/>
    </row>
    <row r="388" spans="1:37" x14ac:dyDescent="0.25">
      <c r="A388" s="139"/>
      <c r="B388" s="139"/>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39"/>
      <c r="Z388" s="139"/>
      <c r="AA388" s="139"/>
      <c r="AB388" s="139"/>
      <c r="AC388" s="139"/>
      <c r="AD388" s="139"/>
      <c r="AE388" s="139"/>
      <c r="AF388" s="139"/>
      <c r="AG388" s="139"/>
      <c r="AH388" s="139"/>
      <c r="AI388" s="139"/>
      <c r="AJ388" s="139"/>
      <c r="AK388" s="139"/>
    </row>
    <row r="389" spans="1:37" x14ac:dyDescent="0.25">
      <c r="A389" s="139"/>
      <c r="B389" s="139"/>
      <c r="C389" s="139"/>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39"/>
      <c r="Z389" s="139"/>
      <c r="AA389" s="139"/>
      <c r="AB389" s="139"/>
      <c r="AC389" s="139"/>
      <c r="AD389" s="139"/>
      <c r="AE389" s="139"/>
      <c r="AF389" s="139"/>
      <c r="AG389" s="139"/>
      <c r="AH389" s="139"/>
      <c r="AI389" s="139"/>
      <c r="AJ389" s="139"/>
      <c r="AK389" s="139"/>
    </row>
    <row r="390" spans="1:37" x14ac:dyDescent="0.25">
      <c r="A390" s="139"/>
      <c r="B390" s="139"/>
      <c r="C390" s="139"/>
      <c r="D390" s="139"/>
      <c r="E390" s="139"/>
      <c r="F390" s="139"/>
      <c r="G390" s="139"/>
      <c r="H390" s="139"/>
      <c r="I390" s="139"/>
      <c r="J390" s="139"/>
      <c r="K390" s="139"/>
      <c r="L390" s="139"/>
      <c r="M390" s="139"/>
      <c r="N390" s="139"/>
      <c r="O390" s="139"/>
      <c r="P390" s="139"/>
      <c r="Q390" s="139"/>
      <c r="R390" s="139"/>
      <c r="S390" s="139"/>
      <c r="T390" s="139"/>
      <c r="U390" s="139"/>
      <c r="V390" s="139"/>
      <c r="W390" s="139"/>
      <c r="X390" s="139"/>
      <c r="Y390" s="139"/>
      <c r="Z390" s="139"/>
      <c r="AA390" s="139"/>
      <c r="AB390" s="139"/>
      <c r="AC390" s="139"/>
      <c r="AD390" s="139"/>
      <c r="AE390" s="139"/>
      <c r="AF390" s="139"/>
      <c r="AG390" s="139"/>
      <c r="AH390" s="139"/>
      <c r="AI390" s="139"/>
      <c r="AJ390" s="139"/>
      <c r="AK390" s="139"/>
    </row>
    <row r="391" spans="1:37" x14ac:dyDescent="0.25">
      <c r="A391" s="139"/>
      <c r="B391" s="139"/>
      <c r="C391" s="139"/>
      <c r="D391" s="139"/>
      <c r="E391" s="139"/>
      <c r="F391" s="139"/>
      <c r="G391" s="139"/>
      <c r="H391" s="139"/>
      <c r="I391" s="139"/>
      <c r="J391" s="139"/>
      <c r="K391" s="139"/>
      <c r="L391" s="139"/>
      <c r="M391" s="139"/>
      <c r="N391" s="139"/>
      <c r="O391" s="139"/>
      <c r="P391" s="139"/>
      <c r="Q391" s="139"/>
      <c r="R391" s="139"/>
      <c r="S391" s="139"/>
      <c r="T391" s="139"/>
      <c r="U391" s="139"/>
      <c r="V391" s="139"/>
      <c r="W391" s="139"/>
      <c r="X391" s="139"/>
      <c r="Y391" s="139"/>
      <c r="Z391" s="139"/>
      <c r="AA391" s="139"/>
      <c r="AB391" s="139"/>
      <c r="AC391" s="139"/>
      <c r="AD391" s="139"/>
      <c r="AE391" s="139"/>
      <c r="AF391" s="139"/>
      <c r="AG391" s="139"/>
      <c r="AH391" s="139"/>
      <c r="AI391" s="139"/>
      <c r="AJ391" s="139"/>
      <c r="AK391" s="139"/>
    </row>
    <row r="392" spans="1:37" x14ac:dyDescent="0.25">
      <c r="A392" s="139"/>
      <c r="B392" s="139"/>
      <c r="C392" s="139"/>
      <c r="D392" s="139"/>
      <c r="E392" s="139"/>
      <c r="F392" s="139"/>
      <c r="G392" s="139"/>
      <c r="H392" s="139"/>
      <c r="I392" s="139"/>
      <c r="J392" s="139"/>
      <c r="K392" s="139"/>
      <c r="L392" s="139"/>
      <c r="M392" s="139"/>
      <c r="N392" s="139"/>
      <c r="O392" s="139"/>
      <c r="P392" s="139"/>
      <c r="Q392" s="139"/>
      <c r="R392" s="139"/>
      <c r="S392" s="139"/>
      <c r="T392" s="139"/>
      <c r="U392" s="139"/>
      <c r="V392" s="139"/>
      <c r="W392" s="139"/>
      <c r="X392" s="139"/>
      <c r="Y392" s="139"/>
      <c r="Z392" s="139"/>
      <c r="AA392" s="139"/>
      <c r="AB392" s="139"/>
      <c r="AC392" s="139"/>
      <c r="AD392" s="139"/>
      <c r="AE392" s="139"/>
      <c r="AF392" s="139"/>
      <c r="AG392" s="139"/>
      <c r="AH392" s="139"/>
      <c r="AI392" s="139"/>
      <c r="AJ392" s="139"/>
      <c r="AK392" s="139"/>
    </row>
    <row r="393" spans="1:37" x14ac:dyDescent="0.25">
      <c r="A393" s="139"/>
      <c r="B393" s="139"/>
      <c r="C393" s="139"/>
      <c r="D393" s="139"/>
      <c r="E393" s="139"/>
      <c r="F393" s="139"/>
      <c r="G393" s="139"/>
      <c r="H393" s="139"/>
      <c r="I393" s="139"/>
      <c r="J393" s="139"/>
      <c r="K393" s="139"/>
      <c r="L393" s="139"/>
      <c r="M393" s="139"/>
      <c r="N393" s="139"/>
      <c r="O393" s="139"/>
      <c r="P393" s="139"/>
      <c r="Q393" s="139"/>
      <c r="R393" s="139"/>
      <c r="S393" s="139"/>
      <c r="T393" s="139"/>
      <c r="U393" s="139"/>
      <c r="V393" s="139"/>
      <c r="W393" s="139"/>
      <c r="X393" s="139"/>
      <c r="Y393" s="139"/>
      <c r="Z393" s="139"/>
      <c r="AA393" s="139"/>
      <c r="AB393" s="139"/>
      <c r="AC393" s="139"/>
      <c r="AD393" s="139"/>
      <c r="AE393" s="139"/>
      <c r="AF393" s="139"/>
      <c r="AG393" s="139"/>
      <c r="AH393" s="139"/>
      <c r="AI393" s="139"/>
      <c r="AJ393" s="139"/>
      <c r="AK393" s="139"/>
    </row>
    <row r="394" spans="1:37" x14ac:dyDescent="0.25">
      <c r="A394" s="139"/>
      <c r="B394" s="139"/>
      <c r="C394" s="139"/>
      <c r="D394" s="139"/>
      <c r="E394" s="139"/>
      <c r="F394" s="139"/>
      <c r="G394" s="139"/>
      <c r="H394" s="139"/>
      <c r="I394" s="139"/>
      <c r="J394" s="139"/>
      <c r="K394" s="139"/>
      <c r="L394" s="139"/>
      <c r="M394" s="139"/>
      <c r="N394" s="139"/>
      <c r="O394" s="139"/>
      <c r="P394" s="139"/>
      <c r="Q394" s="139"/>
      <c r="R394" s="139"/>
      <c r="S394" s="139"/>
      <c r="T394" s="139"/>
      <c r="U394" s="139"/>
      <c r="V394" s="139"/>
      <c r="W394" s="139"/>
      <c r="X394" s="139"/>
      <c r="Y394" s="139"/>
      <c r="Z394" s="139"/>
      <c r="AA394" s="139"/>
      <c r="AB394" s="139"/>
      <c r="AC394" s="139"/>
      <c r="AD394" s="139"/>
      <c r="AE394" s="139"/>
      <c r="AF394" s="139"/>
      <c r="AG394" s="139"/>
      <c r="AH394" s="139"/>
      <c r="AI394" s="139"/>
      <c r="AJ394" s="139"/>
      <c r="AK394" s="139"/>
    </row>
    <row r="395" spans="1:37" x14ac:dyDescent="0.25">
      <c r="A395" s="139"/>
      <c r="B395" s="139"/>
      <c r="C395" s="139"/>
      <c r="D395" s="139"/>
      <c r="E395" s="139"/>
      <c r="F395" s="139"/>
      <c r="G395" s="139"/>
      <c r="H395" s="139"/>
      <c r="I395" s="139"/>
      <c r="J395" s="139"/>
      <c r="K395" s="139"/>
      <c r="L395" s="139"/>
      <c r="M395" s="139"/>
      <c r="N395" s="139"/>
      <c r="O395" s="139"/>
      <c r="P395" s="139"/>
      <c r="Q395" s="139"/>
      <c r="R395" s="139"/>
      <c r="S395" s="139"/>
      <c r="T395" s="139"/>
      <c r="U395" s="139"/>
      <c r="V395" s="139"/>
      <c r="W395" s="139"/>
      <c r="X395" s="139"/>
      <c r="Y395" s="139"/>
      <c r="Z395" s="139"/>
      <c r="AA395" s="139"/>
      <c r="AB395" s="139"/>
      <c r="AC395" s="139"/>
      <c r="AD395" s="139"/>
      <c r="AE395" s="139"/>
      <c r="AF395" s="139"/>
      <c r="AG395" s="139"/>
      <c r="AH395" s="139"/>
      <c r="AI395" s="139"/>
      <c r="AJ395" s="139"/>
      <c r="AK395" s="139"/>
    </row>
    <row r="396" spans="1:37" x14ac:dyDescent="0.25">
      <c r="A396" s="139"/>
      <c r="B396" s="139"/>
      <c r="C396" s="139"/>
      <c r="D396" s="139"/>
      <c r="E396" s="139"/>
      <c r="F396" s="139"/>
      <c r="G396" s="139"/>
      <c r="H396" s="139"/>
      <c r="I396" s="139"/>
      <c r="J396" s="139"/>
      <c r="K396" s="139"/>
      <c r="L396" s="139"/>
      <c r="M396" s="139"/>
      <c r="N396" s="139"/>
      <c r="O396" s="139"/>
      <c r="P396" s="139"/>
      <c r="Q396" s="139"/>
      <c r="R396" s="139"/>
      <c r="S396" s="139"/>
      <c r="T396" s="139"/>
      <c r="U396" s="139"/>
      <c r="V396" s="139"/>
      <c r="W396" s="139"/>
      <c r="X396" s="139"/>
      <c r="Y396" s="139"/>
      <c r="Z396" s="139"/>
      <c r="AA396" s="139"/>
      <c r="AB396" s="139"/>
      <c r="AC396" s="139"/>
      <c r="AD396" s="139"/>
      <c r="AE396" s="139"/>
      <c r="AF396" s="139"/>
      <c r="AG396" s="139"/>
      <c r="AH396" s="139"/>
      <c r="AI396" s="139"/>
      <c r="AJ396" s="139"/>
      <c r="AK396" s="139"/>
    </row>
    <row r="397" spans="1:37" x14ac:dyDescent="0.25">
      <c r="A397" s="139"/>
      <c r="B397" s="139"/>
      <c r="C397" s="139"/>
      <c r="D397" s="139"/>
      <c r="E397" s="139"/>
      <c r="F397" s="139"/>
      <c r="G397" s="139"/>
      <c r="H397" s="139"/>
      <c r="I397" s="139"/>
      <c r="J397" s="139"/>
      <c r="K397" s="139"/>
      <c r="L397" s="139"/>
      <c r="M397" s="139"/>
      <c r="N397" s="139"/>
      <c r="O397" s="139"/>
      <c r="P397" s="139"/>
      <c r="Q397" s="139"/>
      <c r="R397" s="139"/>
      <c r="S397" s="139"/>
      <c r="T397" s="139"/>
      <c r="U397" s="139"/>
      <c r="V397" s="139"/>
      <c r="W397" s="139"/>
      <c r="X397" s="139"/>
      <c r="Y397" s="139"/>
      <c r="Z397" s="139"/>
      <c r="AA397" s="139"/>
      <c r="AB397" s="139"/>
      <c r="AC397" s="139"/>
      <c r="AD397" s="139"/>
      <c r="AE397" s="139"/>
      <c r="AF397" s="139"/>
      <c r="AG397" s="139"/>
      <c r="AH397" s="139"/>
      <c r="AI397" s="139"/>
      <c r="AJ397" s="139"/>
      <c r="AK397" s="139"/>
    </row>
    <row r="398" spans="1:37" x14ac:dyDescent="0.25">
      <c r="A398" s="139"/>
      <c r="B398" s="139"/>
      <c r="C398" s="139"/>
      <c r="D398" s="139"/>
      <c r="E398" s="139"/>
      <c r="F398" s="139"/>
      <c r="G398" s="139"/>
      <c r="H398" s="139"/>
      <c r="I398" s="139"/>
      <c r="J398" s="139"/>
      <c r="K398" s="139"/>
      <c r="L398" s="139"/>
      <c r="M398" s="139"/>
      <c r="N398" s="139"/>
      <c r="O398" s="139"/>
      <c r="P398" s="139"/>
      <c r="Q398" s="139"/>
      <c r="R398" s="139"/>
      <c r="S398" s="139"/>
      <c r="T398" s="139"/>
      <c r="U398" s="139"/>
      <c r="V398" s="139"/>
      <c r="W398" s="139"/>
      <c r="X398" s="139"/>
      <c r="Y398" s="139"/>
      <c r="Z398" s="139"/>
      <c r="AA398" s="139"/>
      <c r="AB398" s="139"/>
      <c r="AC398" s="139"/>
      <c r="AD398" s="139"/>
      <c r="AE398" s="139"/>
      <c r="AF398" s="139"/>
      <c r="AG398" s="139"/>
      <c r="AH398" s="139"/>
      <c r="AI398" s="139"/>
      <c r="AJ398" s="139"/>
      <c r="AK398" s="139"/>
    </row>
    <row r="399" spans="1:37" x14ac:dyDescent="0.25">
      <c r="A399" s="139"/>
      <c r="B399" s="139"/>
      <c r="C399" s="139"/>
      <c r="D399" s="139"/>
      <c r="E399" s="139"/>
      <c r="F399" s="139"/>
      <c r="G399" s="139"/>
      <c r="H399" s="139"/>
      <c r="I399" s="139"/>
      <c r="J399" s="139"/>
      <c r="K399" s="139"/>
      <c r="L399" s="139"/>
      <c r="M399" s="139"/>
      <c r="N399" s="139"/>
      <c r="O399" s="139"/>
      <c r="P399" s="139"/>
      <c r="Q399" s="139"/>
      <c r="R399" s="139"/>
      <c r="S399" s="139"/>
      <c r="T399" s="139"/>
      <c r="U399" s="139"/>
      <c r="V399" s="139"/>
      <c r="W399" s="139"/>
      <c r="X399" s="139"/>
      <c r="Y399" s="139"/>
      <c r="Z399" s="139"/>
      <c r="AA399" s="139"/>
      <c r="AB399" s="139"/>
      <c r="AC399" s="139"/>
      <c r="AD399" s="139"/>
      <c r="AE399" s="139"/>
      <c r="AF399" s="139"/>
      <c r="AG399" s="139"/>
      <c r="AH399" s="139"/>
      <c r="AI399" s="139"/>
      <c r="AJ399" s="139"/>
      <c r="AK399" s="139"/>
    </row>
    <row r="400" spans="1:37" x14ac:dyDescent="0.25">
      <c r="A400" s="139"/>
      <c r="B400" s="139"/>
      <c r="C400" s="139"/>
      <c r="D400" s="139"/>
      <c r="E400" s="139"/>
      <c r="F400" s="139"/>
      <c r="G400" s="139"/>
      <c r="H400" s="139"/>
      <c r="I400" s="139"/>
      <c r="J400" s="139"/>
      <c r="K400" s="139"/>
      <c r="L400" s="139"/>
      <c r="M400" s="139"/>
      <c r="N400" s="139"/>
      <c r="O400" s="139"/>
      <c r="P400" s="139"/>
      <c r="Q400" s="139"/>
      <c r="R400" s="139"/>
      <c r="S400" s="139"/>
      <c r="T400" s="139"/>
      <c r="U400" s="139"/>
      <c r="V400" s="139"/>
      <c r="W400" s="139"/>
      <c r="X400" s="139"/>
      <c r="Y400" s="139"/>
      <c r="Z400" s="139"/>
      <c r="AA400" s="139"/>
      <c r="AB400" s="139"/>
      <c r="AC400" s="139"/>
      <c r="AD400" s="139"/>
      <c r="AE400" s="139"/>
      <c r="AF400" s="139"/>
      <c r="AG400" s="139"/>
      <c r="AH400" s="139"/>
      <c r="AI400" s="139"/>
      <c r="AJ400" s="139"/>
      <c r="AK400" s="139"/>
    </row>
    <row r="401" spans="1:37" x14ac:dyDescent="0.25">
      <c r="A401" s="139"/>
      <c r="B401" s="139"/>
      <c r="C401" s="139"/>
      <c r="D401" s="139"/>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c r="AA401" s="139"/>
      <c r="AB401" s="139"/>
      <c r="AC401" s="139"/>
      <c r="AD401" s="139"/>
      <c r="AE401" s="139"/>
      <c r="AF401" s="139"/>
      <c r="AG401" s="139"/>
      <c r="AH401" s="139"/>
      <c r="AI401" s="139"/>
      <c r="AJ401" s="139"/>
      <c r="AK401" s="139"/>
    </row>
    <row r="402" spans="1:37" x14ac:dyDescent="0.25">
      <c r="A402" s="139"/>
      <c r="B402" s="139"/>
      <c r="C402" s="139"/>
      <c r="D402" s="139"/>
      <c r="E402" s="139"/>
      <c r="F402" s="139"/>
      <c r="G402" s="139"/>
      <c r="H402" s="139"/>
      <c r="I402" s="139"/>
      <c r="J402" s="139"/>
      <c r="K402" s="139"/>
      <c r="L402" s="139"/>
      <c r="M402" s="139"/>
      <c r="N402" s="139"/>
      <c r="O402" s="139"/>
      <c r="P402" s="139"/>
      <c r="Q402" s="139"/>
      <c r="R402" s="139"/>
      <c r="S402" s="139"/>
      <c r="T402" s="139"/>
      <c r="U402" s="139"/>
      <c r="V402" s="139"/>
      <c r="W402" s="139"/>
      <c r="X402" s="139"/>
      <c r="Y402" s="139"/>
      <c r="Z402" s="139"/>
      <c r="AA402" s="139"/>
      <c r="AB402" s="139"/>
      <c r="AC402" s="139"/>
      <c r="AD402" s="139"/>
      <c r="AE402" s="139"/>
      <c r="AF402" s="139"/>
      <c r="AG402" s="139"/>
      <c r="AH402" s="139"/>
      <c r="AI402" s="139"/>
      <c r="AJ402" s="139"/>
      <c r="AK402" s="139"/>
    </row>
    <row r="403" spans="1:37" x14ac:dyDescent="0.25">
      <c r="A403" s="139"/>
      <c r="B403" s="139"/>
      <c r="C403" s="139"/>
      <c r="D403" s="139"/>
      <c r="E403" s="139"/>
      <c r="F403" s="139"/>
      <c r="G403" s="139"/>
      <c r="H403" s="139"/>
      <c r="I403" s="139"/>
      <c r="J403" s="139"/>
      <c r="K403" s="139"/>
      <c r="L403" s="139"/>
      <c r="M403" s="139"/>
      <c r="N403" s="139"/>
      <c r="O403" s="139"/>
      <c r="P403" s="139"/>
      <c r="Q403" s="139"/>
      <c r="R403" s="139"/>
      <c r="S403" s="139"/>
      <c r="T403" s="139"/>
      <c r="U403" s="139"/>
      <c r="V403" s="139"/>
      <c r="W403" s="139"/>
      <c r="X403" s="139"/>
      <c r="Y403" s="139"/>
      <c r="Z403" s="139"/>
      <c r="AA403" s="139"/>
      <c r="AB403" s="139"/>
      <c r="AC403" s="139"/>
      <c r="AD403" s="139"/>
      <c r="AE403" s="139"/>
      <c r="AF403" s="139"/>
      <c r="AG403" s="139"/>
      <c r="AH403" s="139"/>
      <c r="AI403" s="139"/>
      <c r="AJ403" s="139"/>
      <c r="AK403" s="139"/>
    </row>
    <row r="404" spans="1:37" x14ac:dyDescent="0.25">
      <c r="A404" s="139"/>
      <c r="B404" s="139"/>
      <c r="C404" s="139"/>
      <c r="D404" s="139"/>
      <c r="E404" s="139"/>
      <c r="F404" s="139"/>
      <c r="G404" s="139"/>
      <c r="H404" s="139"/>
      <c r="I404" s="139"/>
      <c r="J404" s="139"/>
      <c r="K404" s="139"/>
      <c r="L404" s="139"/>
      <c r="M404" s="139"/>
      <c r="N404" s="139"/>
      <c r="O404" s="139"/>
      <c r="P404" s="139"/>
      <c r="Q404" s="139"/>
      <c r="R404" s="139"/>
      <c r="S404" s="139"/>
      <c r="T404" s="139"/>
      <c r="U404" s="139"/>
      <c r="V404" s="139"/>
      <c r="W404" s="139"/>
      <c r="X404" s="139"/>
      <c r="Y404" s="139"/>
      <c r="Z404" s="139"/>
      <c r="AA404" s="139"/>
      <c r="AB404" s="139"/>
      <c r="AC404" s="139"/>
      <c r="AD404" s="139"/>
      <c r="AE404" s="139"/>
      <c r="AF404" s="139"/>
      <c r="AG404" s="139"/>
      <c r="AH404" s="139"/>
      <c r="AI404" s="139"/>
      <c r="AJ404" s="139"/>
      <c r="AK404" s="139"/>
    </row>
    <row r="405" spans="1:37" x14ac:dyDescent="0.25">
      <c r="A405" s="139"/>
      <c r="B405" s="139"/>
      <c r="C405" s="139"/>
      <c r="D405" s="139"/>
      <c r="E405" s="139"/>
      <c r="F405" s="139"/>
      <c r="G405" s="139"/>
      <c r="H405" s="139"/>
      <c r="I405" s="139"/>
      <c r="J405" s="139"/>
      <c r="K405" s="139"/>
      <c r="L405" s="139"/>
      <c r="M405" s="139"/>
      <c r="N405" s="139"/>
      <c r="O405" s="139"/>
      <c r="P405" s="139"/>
      <c r="Q405" s="139"/>
      <c r="R405" s="139"/>
      <c r="S405" s="139"/>
      <c r="T405" s="139"/>
      <c r="U405" s="139"/>
      <c r="V405" s="139"/>
      <c r="W405" s="139"/>
      <c r="X405" s="139"/>
      <c r="Y405" s="139"/>
      <c r="Z405" s="139"/>
      <c r="AA405" s="139"/>
      <c r="AB405" s="139"/>
      <c r="AC405" s="139"/>
      <c r="AD405" s="139"/>
      <c r="AE405" s="139"/>
      <c r="AF405" s="139"/>
      <c r="AG405" s="139"/>
      <c r="AH405" s="139"/>
      <c r="AI405" s="139"/>
      <c r="AJ405" s="139"/>
      <c r="AK405" s="139"/>
    </row>
    <row r="406" spans="1:37" x14ac:dyDescent="0.25">
      <c r="A406" s="139"/>
      <c r="B406" s="139"/>
      <c r="C406" s="139"/>
      <c r="D406" s="139"/>
      <c r="E406" s="139"/>
      <c r="F406" s="139"/>
      <c r="G406" s="139"/>
      <c r="H406" s="139"/>
      <c r="I406" s="139"/>
      <c r="J406" s="139"/>
      <c r="K406" s="139"/>
      <c r="L406" s="139"/>
      <c r="M406" s="139"/>
      <c r="N406" s="139"/>
      <c r="O406" s="139"/>
      <c r="P406" s="139"/>
      <c r="Q406" s="139"/>
      <c r="R406" s="139"/>
      <c r="S406" s="139"/>
      <c r="T406" s="139"/>
      <c r="U406" s="139"/>
      <c r="V406" s="139"/>
      <c r="W406" s="139"/>
      <c r="X406" s="139"/>
      <c r="Y406" s="139"/>
      <c r="Z406" s="139"/>
      <c r="AA406" s="139"/>
      <c r="AB406" s="139"/>
      <c r="AC406" s="139"/>
      <c r="AD406" s="139"/>
      <c r="AE406" s="139"/>
      <c r="AF406" s="139"/>
      <c r="AG406" s="139"/>
      <c r="AH406" s="139"/>
      <c r="AI406" s="139"/>
      <c r="AJ406" s="139"/>
      <c r="AK406" s="139"/>
    </row>
    <row r="407" spans="1:37" x14ac:dyDescent="0.25">
      <c r="A407" s="139"/>
      <c r="B407" s="139"/>
      <c r="C407" s="139"/>
      <c r="D407" s="139"/>
      <c r="E407" s="139"/>
      <c r="F407" s="139"/>
      <c r="G407" s="139"/>
      <c r="H407" s="139"/>
      <c r="I407" s="139"/>
      <c r="J407" s="139"/>
      <c r="K407" s="139"/>
      <c r="L407" s="139"/>
      <c r="M407" s="139"/>
      <c r="N407" s="139"/>
      <c r="O407" s="139"/>
      <c r="P407" s="139"/>
      <c r="Q407" s="139"/>
      <c r="R407" s="139"/>
      <c r="S407" s="139"/>
      <c r="T407" s="139"/>
      <c r="U407" s="139"/>
      <c r="V407" s="139"/>
      <c r="W407" s="139"/>
      <c r="X407" s="139"/>
      <c r="Y407" s="139"/>
      <c r="Z407" s="139"/>
      <c r="AA407" s="139"/>
      <c r="AB407" s="139"/>
      <c r="AC407" s="139"/>
      <c r="AD407" s="139"/>
      <c r="AE407" s="139"/>
      <c r="AF407" s="139"/>
      <c r="AG407" s="139"/>
      <c r="AH407" s="139"/>
      <c r="AI407" s="139"/>
      <c r="AJ407" s="139"/>
      <c r="AK407" s="139"/>
    </row>
    <row r="408" spans="1:37" x14ac:dyDescent="0.25">
      <c r="A408" s="139"/>
      <c r="B408" s="139"/>
      <c r="C408" s="139"/>
      <c r="D408" s="139"/>
      <c r="E408" s="139"/>
      <c r="F408" s="139"/>
      <c r="G408" s="139"/>
      <c r="H408" s="139"/>
      <c r="I408" s="139"/>
      <c r="J408" s="139"/>
      <c r="K408" s="139"/>
      <c r="L408" s="139"/>
      <c r="M408" s="139"/>
      <c r="N408" s="139"/>
      <c r="O408" s="139"/>
      <c r="P408" s="139"/>
      <c r="Q408" s="139"/>
      <c r="R408" s="139"/>
      <c r="S408" s="139"/>
      <c r="T408" s="139"/>
      <c r="U408" s="139"/>
      <c r="V408" s="139"/>
      <c r="W408" s="139"/>
      <c r="X408" s="139"/>
      <c r="Y408" s="139"/>
      <c r="Z408" s="139"/>
      <c r="AA408" s="139"/>
      <c r="AB408" s="139"/>
      <c r="AC408" s="139"/>
      <c r="AD408" s="139"/>
      <c r="AE408" s="139"/>
      <c r="AF408" s="139"/>
      <c r="AG408" s="139"/>
      <c r="AH408" s="139"/>
      <c r="AI408" s="139"/>
      <c r="AJ408" s="139"/>
      <c r="AK408" s="139"/>
    </row>
    <row r="409" spans="1:37" x14ac:dyDescent="0.25">
      <c r="A409" s="139"/>
      <c r="B409" s="139"/>
      <c r="C409" s="139"/>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39"/>
      <c r="Z409" s="139"/>
      <c r="AA409" s="139"/>
      <c r="AB409" s="139"/>
      <c r="AC409" s="139"/>
      <c r="AD409" s="139"/>
      <c r="AE409" s="139"/>
      <c r="AF409" s="139"/>
      <c r="AG409" s="139"/>
      <c r="AH409" s="139"/>
      <c r="AI409" s="139"/>
      <c r="AJ409" s="139"/>
      <c r="AK409" s="139"/>
    </row>
    <row r="410" spans="1:37" x14ac:dyDescent="0.25">
      <c r="A410" s="139"/>
      <c r="B410" s="139"/>
      <c r="C410" s="139"/>
      <c r="D410" s="139"/>
      <c r="E410" s="139"/>
      <c r="F410" s="139"/>
      <c r="G410" s="139"/>
      <c r="H410" s="139"/>
      <c r="I410" s="139"/>
      <c r="J410" s="139"/>
      <c r="K410" s="139"/>
      <c r="L410" s="139"/>
      <c r="M410" s="139"/>
      <c r="N410" s="139"/>
      <c r="O410" s="139"/>
      <c r="P410" s="139"/>
      <c r="Q410" s="139"/>
      <c r="R410" s="139"/>
      <c r="S410" s="139"/>
      <c r="T410" s="139"/>
      <c r="U410" s="139"/>
      <c r="V410" s="139"/>
      <c r="W410" s="139"/>
      <c r="X410" s="139"/>
      <c r="Y410" s="139"/>
      <c r="Z410" s="139"/>
      <c r="AA410" s="139"/>
      <c r="AB410" s="139"/>
      <c r="AC410" s="139"/>
      <c r="AD410" s="139"/>
      <c r="AE410" s="139"/>
      <c r="AF410" s="139"/>
      <c r="AG410" s="139"/>
      <c r="AH410" s="139"/>
      <c r="AI410" s="139"/>
      <c r="AJ410" s="139"/>
      <c r="AK410" s="139"/>
    </row>
    <row r="411" spans="1:37" x14ac:dyDescent="0.25">
      <c r="A411" s="139"/>
      <c r="B411" s="139"/>
      <c r="C411" s="139"/>
      <c r="D411" s="139"/>
      <c r="E411" s="139"/>
      <c r="F411" s="139"/>
      <c r="G411" s="139"/>
      <c r="H411" s="139"/>
      <c r="I411" s="139"/>
      <c r="J411" s="139"/>
      <c r="K411" s="139"/>
      <c r="L411" s="139"/>
      <c r="M411" s="139"/>
      <c r="N411" s="139"/>
      <c r="O411" s="139"/>
      <c r="P411" s="139"/>
      <c r="Q411" s="139"/>
      <c r="R411" s="139"/>
      <c r="S411" s="139"/>
      <c r="T411" s="139"/>
      <c r="U411" s="139"/>
      <c r="V411" s="139"/>
      <c r="W411" s="139"/>
      <c r="X411" s="139"/>
      <c r="Y411" s="139"/>
      <c r="Z411" s="139"/>
      <c r="AA411" s="139"/>
      <c r="AB411" s="139"/>
      <c r="AC411" s="139"/>
      <c r="AD411" s="139"/>
      <c r="AE411" s="139"/>
      <c r="AF411" s="139"/>
      <c r="AG411" s="139"/>
      <c r="AH411" s="139"/>
      <c r="AI411" s="139"/>
      <c r="AJ411" s="139"/>
      <c r="AK411" s="139"/>
    </row>
    <row r="412" spans="1:37" x14ac:dyDescent="0.25">
      <c r="A412" s="139"/>
      <c r="B412" s="139"/>
      <c r="C412" s="139"/>
      <c r="D412" s="139"/>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c r="AA412" s="139"/>
      <c r="AB412" s="139"/>
      <c r="AC412" s="139"/>
      <c r="AD412" s="139"/>
      <c r="AE412" s="139"/>
      <c r="AF412" s="139"/>
      <c r="AG412" s="139"/>
      <c r="AH412" s="139"/>
      <c r="AI412" s="139"/>
      <c r="AJ412" s="139"/>
      <c r="AK412" s="139"/>
    </row>
    <row r="413" spans="1:37" x14ac:dyDescent="0.25">
      <c r="A413" s="139"/>
      <c r="B413" s="139"/>
      <c r="C413" s="139"/>
      <c r="D413" s="139"/>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c r="AA413" s="139"/>
      <c r="AB413" s="139"/>
      <c r="AC413" s="139"/>
      <c r="AD413" s="139"/>
      <c r="AE413" s="139"/>
      <c r="AF413" s="139"/>
      <c r="AG413" s="139"/>
      <c r="AH413" s="139"/>
      <c r="AI413" s="139"/>
      <c r="AJ413" s="139"/>
      <c r="AK413" s="139"/>
    </row>
    <row r="414" spans="1:37" x14ac:dyDescent="0.25">
      <c r="A414" s="139"/>
      <c r="B414" s="139"/>
      <c r="C414" s="139"/>
      <c r="D414" s="139"/>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c r="AA414" s="139"/>
      <c r="AB414" s="139"/>
      <c r="AC414" s="139"/>
      <c r="AD414" s="139"/>
      <c r="AE414" s="139"/>
      <c r="AF414" s="139"/>
      <c r="AG414" s="139"/>
      <c r="AH414" s="139"/>
      <c r="AI414" s="139"/>
      <c r="AJ414" s="139"/>
      <c r="AK414" s="139"/>
    </row>
    <row r="415" spans="1:37" x14ac:dyDescent="0.25">
      <c r="A415" s="139"/>
      <c r="B415" s="139"/>
      <c r="C415" s="139"/>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c r="AA415" s="139"/>
      <c r="AB415" s="139"/>
      <c r="AC415" s="139"/>
      <c r="AD415" s="139"/>
      <c r="AE415" s="139"/>
      <c r="AF415" s="139"/>
      <c r="AG415" s="139"/>
      <c r="AH415" s="139"/>
      <c r="AI415" s="139"/>
      <c r="AJ415" s="139"/>
      <c r="AK415" s="139"/>
    </row>
    <row r="416" spans="1:37" x14ac:dyDescent="0.25">
      <c r="A416" s="139"/>
      <c r="B416" s="139"/>
      <c r="C416" s="139"/>
      <c r="D416" s="139"/>
      <c r="E416" s="139"/>
      <c r="F416" s="139"/>
      <c r="G416" s="139"/>
      <c r="H416" s="139"/>
      <c r="I416" s="139"/>
      <c r="J416" s="139"/>
      <c r="K416" s="139"/>
      <c r="L416" s="139"/>
      <c r="M416" s="139"/>
      <c r="N416" s="139"/>
      <c r="O416" s="139"/>
      <c r="P416" s="139"/>
      <c r="Q416" s="139"/>
      <c r="R416" s="139"/>
      <c r="S416" s="139"/>
      <c r="T416" s="139"/>
      <c r="U416" s="139"/>
      <c r="V416" s="139"/>
      <c r="W416" s="139"/>
      <c r="X416" s="139"/>
      <c r="Y416" s="139"/>
      <c r="Z416" s="139"/>
      <c r="AA416" s="139"/>
      <c r="AB416" s="139"/>
      <c r="AC416" s="139"/>
      <c r="AD416" s="139"/>
      <c r="AE416" s="139"/>
      <c r="AF416" s="139"/>
      <c r="AG416" s="139"/>
      <c r="AH416" s="139"/>
      <c r="AI416" s="139"/>
      <c r="AJ416" s="139"/>
      <c r="AK416" s="139"/>
    </row>
    <row r="417" spans="1:37" x14ac:dyDescent="0.25">
      <c r="A417" s="139"/>
      <c r="B417" s="139"/>
      <c r="C417" s="139"/>
      <c r="D417" s="139"/>
      <c r="E417" s="139"/>
      <c r="F417" s="139"/>
      <c r="G417" s="139"/>
      <c r="H417" s="139"/>
      <c r="I417" s="139"/>
      <c r="J417" s="139"/>
      <c r="K417" s="139"/>
      <c r="L417" s="139"/>
      <c r="M417" s="139"/>
      <c r="N417" s="139"/>
      <c r="O417" s="139"/>
      <c r="P417" s="139"/>
      <c r="Q417" s="139"/>
      <c r="R417" s="139"/>
      <c r="S417" s="139"/>
      <c r="T417" s="139"/>
      <c r="U417" s="139"/>
      <c r="V417" s="139"/>
      <c r="W417" s="139"/>
      <c r="X417" s="139"/>
      <c r="Y417" s="139"/>
      <c r="Z417" s="139"/>
      <c r="AA417" s="139"/>
      <c r="AB417" s="139"/>
      <c r="AC417" s="139"/>
      <c r="AD417" s="139"/>
      <c r="AE417" s="139"/>
      <c r="AF417" s="139"/>
      <c r="AG417" s="139"/>
      <c r="AH417" s="139"/>
      <c r="AI417" s="139"/>
      <c r="AJ417" s="139"/>
      <c r="AK417" s="139"/>
    </row>
    <row r="418" spans="1:37" x14ac:dyDescent="0.25">
      <c r="A418" s="139"/>
      <c r="B418" s="139"/>
      <c r="C418" s="139"/>
      <c r="D418" s="139"/>
      <c r="E418" s="139"/>
      <c r="F418" s="139"/>
      <c r="G418" s="139"/>
      <c r="H418" s="139"/>
      <c r="I418" s="139"/>
      <c r="J418" s="139"/>
      <c r="K418" s="139"/>
      <c r="L418" s="139"/>
      <c r="M418" s="139"/>
      <c r="N418" s="139"/>
      <c r="O418" s="139"/>
      <c r="P418" s="139"/>
      <c r="Q418" s="139"/>
      <c r="R418" s="139"/>
      <c r="S418" s="139"/>
      <c r="T418" s="139"/>
      <c r="U418" s="139"/>
      <c r="V418" s="139"/>
      <c r="W418" s="139"/>
      <c r="X418" s="139"/>
      <c r="Y418" s="139"/>
      <c r="Z418" s="139"/>
      <c r="AA418" s="139"/>
      <c r="AB418" s="139"/>
      <c r="AC418" s="139"/>
      <c r="AD418" s="139"/>
      <c r="AE418" s="139"/>
      <c r="AF418" s="139"/>
      <c r="AG418" s="139"/>
      <c r="AH418" s="139"/>
      <c r="AI418" s="139"/>
      <c r="AJ418" s="139"/>
      <c r="AK418" s="139"/>
    </row>
    <row r="419" spans="1:37" x14ac:dyDescent="0.25">
      <c r="A419" s="139"/>
      <c r="B419" s="139"/>
      <c r="C419" s="139"/>
      <c r="D419" s="139"/>
      <c r="E419" s="139"/>
      <c r="F419" s="139"/>
      <c r="G419" s="139"/>
      <c r="H419" s="139"/>
      <c r="I419" s="139"/>
      <c r="J419" s="139"/>
      <c r="K419" s="139"/>
      <c r="L419" s="139"/>
      <c r="M419" s="139"/>
      <c r="N419" s="139"/>
      <c r="O419" s="139"/>
      <c r="P419" s="139"/>
      <c r="Q419" s="139"/>
      <c r="R419" s="139"/>
      <c r="S419" s="139"/>
      <c r="T419" s="139"/>
      <c r="U419" s="139"/>
      <c r="V419" s="139"/>
      <c r="W419" s="139"/>
      <c r="X419" s="139"/>
      <c r="Y419" s="139"/>
      <c r="Z419" s="139"/>
      <c r="AA419" s="139"/>
      <c r="AB419" s="139"/>
      <c r="AC419" s="139"/>
      <c r="AD419" s="139"/>
      <c r="AE419" s="139"/>
      <c r="AF419" s="139"/>
      <c r="AG419" s="139"/>
      <c r="AH419" s="139"/>
      <c r="AI419" s="139"/>
      <c r="AJ419" s="139"/>
      <c r="AK419" s="139"/>
    </row>
    <row r="420" spans="1:37" x14ac:dyDescent="0.25">
      <c r="A420" s="139"/>
      <c r="B420" s="139"/>
      <c r="C420" s="139"/>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c r="AA420" s="139"/>
      <c r="AB420" s="139"/>
      <c r="AC420" s="139"/>
      <c r="AD420" s="139"/>
      <c r="AE420" s="139"/>
      <c r="AF420" s="139"/>
      <c r="AG420" s="139"/>
      <c r="AH420" s="139"/>
      <c r="AI420" s="139"/>
      <c r="AJ420" s="139"/>
      <c r="AK420" s="139"/>
    </row>
    <row r="421" spans="1:37" x14ac:dyDescent="0.25">
      <c r="A421" s="139"/>
      <c r="B421" s="139"/>
      <c r="C421" s="139"/>
      <c r="D421" s="139"/>
      <c r="E421" s="139"/>
      <c r="F421" s="139"/>
      <c r="G421" s="139"/>
      <c r="H421" s="139"/>
      <c r="I421" s="139"/>
      <c r="J421" s="139"/>
      <c r="K421" s="139"/>
      <c r="L421" s="139"/>
      <c r="M421" s="139"/>
      <c r="N421" s="139"/>
      <c r="O421" s="139"/>
      <c r="P421" s="139"/>
      <c r="Q421" s="139"/>
      <c r="R421" s="139"/>
      <c r="S421" s="139"/>
      <c r="T421" s="139"/>
      <c r="U421" s="139"/>
      <c r="V421" s="139"/>
      <c r="W421" s="139"/>
      <c r="X421" s="139"/>
      <c r="Y421" s="139"/>
      <c r="Z421" s="139"/>
      <c r="AA421" s="139"/>
      <c r="AB421" s="139"/>
      <c r="AC421" s="139"/>
      <c r="AD421" s="139"/>
      <c r="AE421" s="139"/>
      <c r="AF421" s="139"/>
      <c r="AG421" s="139"/>
      <c r="AH421" s="139"/>
      <c r="AI421" s="139"/>
      <c r="AJ421" s="139"/>
      <c r="AK421" s="139"/>
    </row>
    <row r="422" spans="1:37" x14ac:dyDescent="0.25">
      <c r="A422" s="139"/>
      <c r="B422" s="139"/>
      <c r="C422" s="139"/>
      <c r="D422" s="139"/>
      <c r="E422" s="139"/>
      <c r="F422" s="139"/>
      <c r="G422" s="139"/>
      <c r="H422" s="139"/>
      <c r="I422" s="139"/>
      <c r="J422" s="139"/>
      <c r="K422" s="139"/>
      <c r="L422" s="139"/>
      <c r="M422" s="139"/>
      <c r="N422" s="139"/>
      <c r="O422" s="139"/>
      <c r="P422" s="139"/>
      <c r="Q422" s="139"/>
      <c r="R422" s="139"/>
      <c r="S422" s="139"/>
      <c r="T422" s="139"/>
      <c r="U422" s="139"/>
      <c r="V422" s="139"/>
      <c r="W422" s="139"/>
      <c r="X422" s="139"/>
      <c r="Y422" s="139"/>
      <c r="Z422" s="139"/>
      <c r="AA422" s="139"/>
      <c r="AB422" s="139"/>
      <c r="AC422" s="139"/>
      <c r="AD422" s="139"/>
      <c r="AE422" s="139"/>
      <c r="AF422" s="139"/>
      <c r="AG422" s="139"/>
      <c r="AH422" s="139"/>
      <c r="AI422" s="139"/>
      <c r="AJ422" s="139"/>
      <c r="AK422" s="139"/>
    </row>
    <row r="423" spans="1:37" x14ac:dyDescent="0.25">
      <c r="A423" s="139"/>
      <c r="B423" s="139"/>
      <c r="C423" s="139"/>
      <c r="D423" s="139"/>
      <c r="E423" s="139"/>
      <c r="F423" s="139"/>
      <c r="G423" s="139"/>
      <c r="H423" s="139"/>
      <c r="I423" s="139"/>
      <c r="J423" s="139"/>
      <c r="K423" s="139"/>
      <c r="L423" s="139"/>
      <c r="M423" s="139"/>
      <c r="N423" s="139"/>
      <c r="O423" s="139"/>
      <c r="P423" s="139"/>
      <c r="Q423" s="139"/>
      <c r="R423" s="139"/>
      <c r="S423" s="139"/>
      <c r="T423" s="139"/>
      <c r="U423" s="139"/>
      <c r="V423" s="139"/>
      <c r="W423" s="139"/>
      <c r="X423" s="139"/>
      <c r="Y423" s="139"/>
      <c r="Z423" s="139"/>
      <c r="AA423" s="139"/>
      <c r="AB423" s="139"/>
      <c r="AC423" s="139"/>
      <c r="AD423" s="139"/>
      <c r="AE423" s="139"/>
      <c r="AF423" s="139"/>
      <c r="AG423" s="139"/>
      <c r="AH423" s="139"/>
      <c r="AI423" s="139"/>
      <c r="AJ423" s="139"/>
      <c r="AK423" s="139"/>
    </row>
    <row r="424" spans="1:37" x14ac:dyDescent="0.25">
      <c r="A424" s="139"/>
      <c r="B424" s="139"/>
      <c r="C424" s="139"/>
      <c r="D424" s="139"/>
      <c r="E424" s="139"/>
      <c r="F424" s="139"/>
      <c r="G424" s="139"/>
      <c r="H424" s="139"/>
      <c r="I424" s="139"/>
      <c r="J424" s="139"/>
      <c r="K424" s="139"/>
      <c r="L424" s="139"/>
      <c r="M424" s="139"/>
      <c r="N424" s="139"/>
      <c r="O424" s="139"/>
      <c r="P424" s="139"/>
      <c r="Q424" s="139"/>
      <c r="R424" s="139"/>
      <c r="S424" s="139"/>
      <c r="T424" s="139"/>
      <c r="U424" s="139"/>
      <c r="V424" s="139"/>
      <c r="W424" s="139"/>
      <c r="X424" s="139"/>
      <c r="Y424" s="139"/>
      <c r="Z424" s="139"/>
      <c r="AA424" s="139"/>
      <c r="AB424" s="139"/>
      <c r="AC424" s="139"/>
      <c r="AD424" s="139"/>
      <c r="AE424" s="139"/>
      <c r="AF424" s="139"/>
      <c r="AG424" s="139"/>
      <c r="AH424" s="139"/>
      <c r="AI424" s="139"/>
      <c r="AJ424" s="139"/>
      <c r="AK424" s="139"/>
    </row>
    <row r="425" spans="1:37" x14ac:dyDescent="0.25">
      <c r="A425" s="139"/>
      <c r="B425" s="139"/>
      <c r="C425" s="139"/>
      <c r="D425" s="139"/>
      <c r="E425" s="139"/>
      <c r="F425" s="139"/>
      <c r="G425" s="139"/>
      <c r="H425" s="139"/>
      <c r="I425" s="139"/>
      <c r="J425" s="139"/>
      <c r="K425" s="139"/>
      <c r="L425" s="139"/>
      <c r="M425" s="139"/>
      <c r="N425" s="139"/>
      <c r="O425" s="139"/>
      <c r="P425" s="139"/>
      <c r="Q425" s="139"/>
      <c r="R425" s="139"/>
      <c r="S425" s="139"/>
      <c r="T425" s="139"/>
      <c r="U425" s="139"/>
      <c r="V425" s="139"/>
      <c r="W425" s="139"/>
      <c r="X425" s="139"/>
      <c r="Y425" s="139"/>
      <c r="Z425" s="139"/>
      <c r="AA425" s="139"/>
      <c r="AB425" s="139"/>
      <c r="AC425" s="139"/>
      <c r="AD425" s="139"/>
      <c r="AE425" s="139"/>
      <c r="AF425" s="139"/>
      <c r="AG425" s="139"/>
      <c r="AH425" s="139"/>
      <c r="AI425" s="139"/>
      <c r="AJ425" s="139"/>
      <c r="AK425" s="139"/>
    </row>
    <row r="426" spans="1:37" x14ac:dyDescent="0.25">
      <c r="A426" s="139"/>
      <c r="B426" s="139"/>
      <c r="C426" s="139"/>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39"/>
      <c r="AA426" s="139"/>
      <c r="AB426" s="139"/>
      <c r="AC426" s="139"/>
      <c r="AD426" s="139"/>
      <c r="AE426" s="139"/>
      <c r="AF426" s="139"/>
      <c r="AG426" s="139"/>
      <c r="AH426" s="139"/>
      <c r="AI426" s="139"/>
      <c r="AJ426" s="139"/>
      <c r="AK426" s="139"/>
    </row>
    <row r="427" spans="1:37" x14ac:dyDescent="0.25">
      <c r="A427" s="139"/>
      <c r="B427" s="139"/>
      <c r="C427" s="139"/>
      <c r="D427" s="139"/>
      <c r="E427" s="139"/>
      <c r="F427" s="139"/>
      <c r="G427" s="139"/>
      <c r="H427" s="139"/>
      <c r="I427" s="139"/>
      <c r="J427" s="139"/>
      <c r="K427" s="139"/>
      <c r="L427" s="139"/>
      <c r="M427" s="139"/>
      <c r="N427" s="139"/>
      <c r="O427" s="139"/>
      <c r="P427" s="139"/>
      <c r="Q427" s="139"/>
      <c r="R427" s="139"/>
      <c r="S427" s="139"/>
      <c r="T427" s="139"/>
      <c r="U427" s="139"/>
      <c r="V427" s="139"/>
      <c r="W427" s="139"/>
      <c r="X427" s="139"/>
      <c r="Y427" s="139"/>
      <c r="Z427" s="139"/>
      <c r="AA427" s="139"/>
      <c r="AB427" s="139"/>
      <c r="AC427" s="139"/>
      <c r="AD427" s="139"/>
      <c r="AE427" s="139"/>
      <c r="AF427" s="139"/>
      <c r="AG427" s="139"/>
      <c r="AH427" s="139"/>
      <c r="AI427" s="139"/>
      <c r="AJ427" s="139"/>
      <c r="AK427" s="139"/>
    </row>
    <row r="428" spans="1:37" x14ac:dyDescent="0.25">
      <c r="A428" s="139"/>
      <c r="B428" s="139"/>
      <c r="C428" s="139"/>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39"/>
      <c r="Z428" s="139"/>
      <c r="AA428" s="139"/>
      <c r="AB428" s="139"/>
      <c r="AC428" s="139"/>
      <c r="AD428" s="139"/>
      <c r="AE428" s="139"/>
      <c r="AF428" s="139"/>
      <c r="AG428" s="139"/>
      <c r="AH428" s="139"/>
      <c r="AI428" s="139"/>
      <c r="AJ428" s="139"/>
      <c r="AK428" s="139"/>
    </row>
    <row r="429" spans="1:37" x14ac:dyDescent="0.25">
      <c r="A429" s="139"/>
      <c r="B429" s="139"/>
      <c r="C429" s="139"/>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c r="AA429" s="139"/>
      <c r="AB429" s="139"/>
      <c r="AC429" s="139"/>
      <c r="AD429" s="139"/>
      <c r="AE429" s="139"/>
      <c r="AF429" s="139"/>
      <c r="AG429" s="139"/>
      <c r="AH429" s="139"/>
      <c r="AI429" s="139"/>
      <c r="AJ429" s="139"/>
      <c r="AK429" s="139"/>
    </row>
    <row r="430" spans="1:37" x14ac:dyDescent="0.25">
      <c r="A430" s="139"/>
      <c r="B430" s="139"/>
      <c r="C430" s="139"/>
      <c r="D430" s="139"/>
      <c r="E430" s="139"/>
      <c r="F430" s="139"/>
      <c r="G430" s="139"/>
      <c r="H430" s="139"/>
      <c r="I430" s="139"/>
      <c r="J430" s="139"/>
      <c r="K430" s="139"/>
      <c r="L430" s="139"/>
      <c r="M430" s="139"/>
      <c r="N430" s="139"/>
      <c r="O430" s="139"/>
      <c r="P430" s="139"/>
      <c r="Q430" s="139"/>
      <c r="R430" s="139"/>
      <c r="S430" s="139"/>
      <c r="T430" s="139"/>
      <c r="U430" s="139"/>
      <c r="V430" s="139"/>
      <c r="W430" s="139"/>
      <c r="X430" s="139"/>
      <c r="Y430" s="139"/>
      <c r="Z430" s="139"/>
      <c r="AA430" s="139"/>
      <c r="AB430" s="139"/>
      <c r="AC430" s="139"/>
      <c r="AD430" s="139"/>
      <c r="AE430" s="139"/>
      <c r="AF430" s="139"/>
      <c r="AG430" s="139"/>
      <c r="AH430" s="139"/>
      <c r="AI430" s="139"/>
      <c r="AJ430" s="139"/>
      <c r="AK430" s="139"/>
    </row>
    <row r="431" spans="1:37" x14ac:dyDescent="0.25">
      <c r="A431" s="139"/>
      <c r="B431" s="139"/>
      <c r="C431" s="139"/>
      <c r="D431" s="139"/>
      <c r="E431" s="139"/>
      <c r="F431" s="139"/>
      <c r="G431" s="139"/>
      <c r="H431" s="139"/>
      <c r="I431" s="139"/>
      <c r="J431" s="139"/>
      <c r="K431" s="139"/>
      <c r="L431" s="139"/>
      <c r="M431" s="139"/>
      <c r="N431" s="139"/>
      <c r="O431" s="139"/>
      <c r="P431" s="139"/>
      <c r="Q431" s="139"/>
      <c r="R431" s="139"/>
      <c r="S431" s="139"/>
      <c r="T431" s="139"/>
      <c r="U431" s="139"/>
      <c r="V431" s="139"/>
      <c r="W431" s="139"/>
      <c r="X431" s="139"/>
      <c r="Y431" s="139"/>
      <c r="Z431" s="139"/>
      <c r="AA431" s="139"/>
      <c r="AB431" s="139"/>
      <c r="AC431" s="139"/>
      <c r="AD431" s="139"/>
      <c r="AE431" s="139"/>
      <c r="AF431" s="139"/>
      <c r="AG431" s="139"/>
      <c r="AH431" s="139"/>
      <c r="AI431" s="139"/>
      <c r="AJ431" s="139"/>
      <c r="AK431" s="139"/>
    </row>
    <row r="432" spans="1:37" x14ac:dyDescent="0.25">
      <c r="A432" s="139"/>
      <c r="B432" s="139"/>
      <c r="C432" s="139"/>
      <c r="D432" s="139"/>
      <c r="E432" s="139"/>
      <c r="F432" s="139"/>
      <c r="G432" s="139"/>
      <c r="H432" s="139"/>
      <c r="I432" s="139"/>
      <c r="J432" s="139"/>
      <c r="K432" s="139"/>
      <c r="L432" s="139"/>
      <c r="M432" s="139"/>
      <c r="N432" s="139"/>
      <c r="O432" s="139"/>
      <c r="P432" s="139"/>
      <c r="Q432" s="139"/>
      <c r="R432" s="139"/>
      <c r="S432" s="139"/>
      <c r="T432" s="139"/>
      <c r="U432" s="139"/>
      <c r="V432" s="139"/>
      <c r="W432" s="139"/>
      <c r="X432" s="139"/>
      <c r="Y432" s="139"/>
      <c r="Z432" s="139"/>
      <c r="AA432" s="139"/>
      <c r="AB432" s="139"/>
      <c r="AC432" s="139"/>
      <c r="AD432" s="139"/>
      <c r="AE432" s="139"/>
      <c r="AF432" s="139"/>
      <c r="AG432" s="139"/>
      <c r="AH432" s="139"/>
      <c r="AI432" s="139"/>
      <c r="AJ432" s="139"/>
      <c r="AK432" s="139"/>
    </row>
    <row r="433" spans="1:37" x14ac:dyDescent="0.25">
      <c r="A433" s="139"/>
      <c r="B433" s="139"/>
      <c r="C433" s="139"/>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c r="AA433" s="139"/>
      <c r="AB433" s="139"/>
      <c r="AC433" s="139"/>
      <c r="AD433" s="139"/>
      <c r="AE433" s="139"/>
      <c r="AF433" s="139"/>
      <c r="AG433" s="139"/>
      <c r="AH433" s="139"/>
      <c r="AI433" s="139"/>
      <c r="AJ433" s="139"/>
      <c r="AK433" s="139"/>
    </row>
    <row r="434" spans="1:37" x14ac:dyDescent="0.25">
      <c r="A434" s="139"/>
      <c r="B434" s="139"/>
      <c r="C434" s="139"/>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c r="AA434" s="139"/>
      <c r="AB434" s="139"/>
      <c r="AC434" s="139"/>
      <c r="AD434" s="139"/>
      <c r="AE434" s="139"/>
      <c r="AF434" s="139"/>
      <c r="AG434" s="139"/>
      <c r="AH434" s="139"/>
      <c r="AI434" s="139"/>
      <c r="AJ434" s="139"/>
      <c r="AK434" s="139"/>
    </row>
    <row r="435" spans="1:37" x14ac:dyDescent="0.25">
      <c r="A435" s="139"/>
      <c r="B435" s="139"/>
      <c r="C435" s="139"/>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c r="AA435" s="139"/>
      <c r="AB435" s="139"/>
      <c r="AC435" s="139"/>
      <c r="AD435" s="139"/>
      <c r="AE435" s="139"/>
      <c r="AF435" s="139"/>
      <c r="AG435" s="139"/>
      <c r="AH435" s="139"/>
      <c r="AI435" s="139"/>
      <c r="AJ435" s="139"/>
      <c r="AK435" s="139"/>
    </row>
  </sheetData>
  <sheetProtection selectLockedCells="1" selectUnlockedCells="1"/>
  <protectedRanges>
    <protectedRange sqref="N19 O22" name="Intervallo2"/>
  </protectedRanges>
  <mergeCells count="38">
    <mergeCell ref="M16:S16"/>
    <mergeCell ref="AG122:AI122"/>
    <mergeCell ref="AD121:AI121"/>
    <mergeCell ref="AD128:AI128"/>
    <mergeCell ref="AE122:AF122"/>
    <mergeCell ref="AG129:AI129"/>
    <mergeCell ref="AD135:AI135"/>
    <mergeCell ref="AG136:AI136"/>
    <mergeCell ref="AE129:AF129"/>
    <mergeCell ref="AE136:AF136"/>
    <mergeCell ref="AD156:AI156"/>
    <mergeCell ref="AD157:AE157"/>
    <mergeCell ref="AD163:AI163"/>
    <mergeCell ref="AD164:AE164"/>
    <mergeCell ref="AD142:AI142"/>
    <mergeCell ref="AG143:AI143"/>
    <mergeCell ref="AD149:AI149"/>
    <mergeCell ref="AD150:AE150"/>
    <mergeCell ref="AE143:AF143"/>
    <mergeCell ref="D124:G124"/>
    <mergeCell ref="C14:F14"/>
    <mergeCell ref="C15:F15"/>
    <mergeCell ref="C16:F16"/>
    <mergeCell ref="C17:F17"/>
    <mergeCell ref="C18:F18"/>
    <mergeCell ref="D108:G108"/>
    <mergeCell ref="D109:G109"/>
    <mergeCell ref="D110:G110"/>
    <mergeCell ref="D112:G112"/>
    <mergeCell ref="D122:G122"/>
    <mergeCell ref="D123:G123"/>
    <mergeCell ref="B153:D153"/>
    <mergeCell ref="D125:G125"/>
    <mergeCell ref="D126:G126"/>
    <mergeCell ref="D127:G127"/>
    <mergeCell ref="B131:C131"/>
    <mergeCell ref="B132:C132"/>
    <mergeCell ref="B152:D152"/>
  </mergeCells>
  <dataValidations disablePrompts="1" count="2">
    <dataValidation allowBlank="1" showErrorMessage="1" sqref="D131"/>
    <dataValidation type="list" allowBlank="1" showInputMessage="1" showErrorMessage="1" sqref="O22">
      <formula1>incl</formula1>
    </dataValidation>
  </dataValidation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967"/>
  <sheetViews>
    <sheetView showGridLines="0" zoomScaleNormal="100" workbookViewId="0">
      <selection activeCell="G8" sqref="G8"/>
    </sheetView>
  </sheetViews>
  <sheetFormatPr defaultColWidth="9.140625" defaultRowHeight="15" x14ac:dyDescent="0.25"/>
  <cols>
    <col min="1" max="1" width="3.28515625" customWidth="1"/>
    <col min="2" max="2" width="13.140625" customWidth="1"/>
    <col min="3" max="3" width="14.28515625" customWidth="1"/>
    <col min="4" max="4" width="13.7109375" customWidth="1"/>
    <col min="5" max="5" width="12.7109375" customWidth="1"/>
    <col min="6" max="6" width="11.5703125" customWidth="1"/>
    <col min="7" max="7" width="10.28515625" customWidth="1"/>
    <col min="8" max="9" width="12.7109375" customWidth="1"/>
    <col min="10" max="10" width="9.140625" customWidth="1"/>
    <col min="11" max="11" width="4.5703125" customWidth="1"/>
    <col min="14" max="14" width="10.5703125" customWidth="1"/>
    <col min="15" max="15" width="10.42578125" customWidth="1"/>
    <col min="21" max="21" width="11.42578125" customWidth="1"/>
    <col min="22" max="22" width="12.140625" customWidth="1"/>
  </cols>
  <sheetData>
    <row r="1" spans="2:17" x14ac:dyDescent="0.25">
      <c r="B1" s="206"/>
      <c r="C1" s="206"/>
      <c r="D1" s="206"/>
      <c r="E1" s="206"/>
      <c r="F1" s="206"/>
      <c r="G1" s="206"/>
      <c r="H1" s="206"/>
      <c r="I1" s="206"/>
      <c r="J1" s="206"/>
      <c r="K1" s="206"/>
      <c r="L1" s="206"/>
      <c r="M1" s="206"/>
      <c r="N1" s="206"/>
      <c r="O1" s="206"/>
      <c r="P1" s="206"/>
      <c r="Q1" s="206"/>
    </row>
    <row r="2" spans="2:17" ht="15.75" x14ac:dyDescent="0.25">
      <c r="B2" s="418" t="s">
        <v>213</v>
      </c>
      <c r="C2" s="418"/>
      <c r="D2" s="418"/>
      <c r="E2" s="418"/>
      <c r="F2" s="418"/>
      <c r="G2" s="418"/>
      <c r="H2" s="418"/>
      <c r="I2" s="206"/>
      <c r="J2" s="206"/>
      <c r="K2" s="206"/>
      <c r="L2" s="206"/>
      <c r="M2" s="206"/>
      <c r="N2" s="206"/>
      <c r="O2" s="206"/>
      <c r="P2" s="206"/>
      <c r="Q2" s="206"/>
    </row>
    <row r="3" spans="2:17" ht="15.75" x14ac:dyDescent="0.25">
      <c r="B3" s="206"/>
      <c r="C3" s="206"/>
      <c r="D3" s="206"/>
      <c r="E3" s="206"/>
      <c r="F3" s="206"/>
      <c r="G3" s="206"/>
      <c r="H3" s="206"/>
      <c r="I3" s="207"/>
      <c r="J3" s="206"/>
      <c r="K3" s="206"/>
      <c r="L3" s="206"/>
      <c r="M3" s="206"/>
      <c r="N3" s="206"/>
      <c r="O3" s="206"/>
      <c r="P3" s="206"/>
      <c r="Q3" s="206"/>
    </row>
    <row r="4" spans="2:17" ht="21" customHeight="1" x14ac:dyDescent="0.25">
      <c r="B4" s="419" t="s">
        <v>214</v>
      </c>
      <c r="C4" s="419"/>
      <c r="D4" s="419"/>
      <c r="E4" s="419"/>
      <c r="F4" s="206"/>
      <c r="G4" s="206"/>
      <c r="H4" s="206"/>
      <c r="I4" s="206"/>
      <c r="J4" s="206"/>
      <c r="K4" s="206"/>
      <c r="L4" s="206"/>
      <c r="M4" s="206"/>
      <c r="N4" s="206"/>
      <c r="O4" s="206"/>
      <c r="P4" s="206"/>
      <c r="Q4" s="206"/>
    </row>
    <row r="5" spans="2:17" ht="21" customHeight="1" thickBot="1" x14ac:dyDescent="0.3">
      <c r="B5" s="206"/>
      <c r="C5" s="206"/>
      <c r="D5" s="206"/>
      <c r="E5" s="206"/>
      <c r="F5" s="206"/>
      <c r="G5" s="206"/>
      <c r="H5" s="206"/>
      <c r="I5" s="206"/>
      <c r="J5" s="206"/>
      <c r="K5" s="206"/>
      <c r="L5" s="206"/>
      <c r="M5" s="208"/>
      <c r="N5" s="185"/>
      <c r="O5" s="206"/>
      <c r="P5" s="206"/>
      <c r="Q5" s="206"/>
    </row>
    <row r="6" spans="2:17" ht="20.25" customHeight="1" thickTop="1" thickBot="1" x14ac:dyDescent="0.3">
      <c r="B6" s="443" t="s">
        <v>11</v>
      </c>
      <c r="C6" s="444"/>
      <c r="D6" s="445"/>
      <c r="E6" s="209"/>
      <c r="F6" s="206"/>
      <c r="G6" s="210"/>
      <c r="H6" s="210"/>
      <c r="I6" s="210"/>
      <c r="J6" s="210"/>
      <c r="K6" s="206"/>
      <c r="L6" s="206"/>
      <c r="M6" s="208"/>
      <c r="N6" s="185"/>
      <c r="O6" s="206"/>
      <c r="P6" s="206"/>
      <c r="Q6" s="206"/>
    </row>
    <row r="7" spans="2:17" ht="20.25" customHeight="1" thickTop="1" thickBot="1" x14ac:dyDescent="0.3">
      <c r="B7" s="206"/>
      <c r="C7" s="206"/>
      <c r="D7" s="206"/>
      <c r="E7" s="209"/>
      <c r="F7" s="206"/>
      <c r="G7" s="210"/>
      <c r="H7" s="210"/>
      <c r="I7" s="210"/>
      <c r="J7" s="210"/>
      <c r="K7" s="206"/>
      <c r="L7" s="206"/>
      <c r="M7" s="208"/>
      <c r="N7" s="185"/>
      <c r="O7" s="206"/>
      <c r="P7" s="206"/>
      <c r="Q7" s="206"/>
    </row>
    <row r="8" spans="2:17" ht="20.25" customHeight="1" thickTop="1" thickBot="1" x14ac:dyDescent="0.3">
      <c r="B8" s="218" t="s">
        <v>230</v>
      </c>
      <c r="C8" s="206"/>
      <c r="D8" s="206"/>
      <c r="E8" s="206"/>
      <c r="F8" s="217" t="s">
        <v>12</v>
      </c>
      <c r="G8" s="230">
        <v>0.26100000000000001</v>
      </c>
      <c r="H8" s="210"/>
      <c r="I8" s="210"/>
      <c r="J8" s="210"/>
      <c r="K8" s="206"/>
      <c r="L8" s="206"/>
      <c r="M8" s="208"/>
      <c r="N8" s="185"/>
      <c r="O8" s="206"/>
      <c r="P8" s="206"/>
      <c r="Q8" s="206"/>
    </row>
    <row r="9" spans="2:17" ht="19.5" customHeight="1" thickTop="1" thickBot="1" x14ac:dyDescent="0.4">
      <c r="B9" s="218" t="s">
        <v>257</v>
      </c>
      <c r="C9" s="218"/>
      <c r="D9" s="206"/>
      <c r="E9" s="206"/>
      <c r="F9" s="211" t="s">
        <v>56</v>
      </c>
      <c r="G9" s="219">
        <v>2.3639999999999999</v>
      </c>
      <c r="H9" s="210"/>
      <c r="I9" s="210"/>
      <c r="J9" s="210"/>
      <c r="K9" s="206"/>
      <c r="L9" s="206"/>
      <c r="M9" s="208"/>
      <c r="N9" s="185"/>
      <c r="O9" s="206"/>
      <c r="P9" s="206"/>
      <c r="Q9" s="206"/>
    </row>
    <row r="10" spans="2:17" ht="20.25" thickTop="1" thickBot="1" x14ac:dyDescent="0.4">
      <c r="B10" s="218" t="s">
        <v>258</v>
      </c>
      <c r="C10" s="218"/>
      <c r="D10" s="206"/>
      <c r="E10" s="206"/>
      <c r="F10" s="211" t="s">
        <v>57</v>
      </c>
      <c r="G10" s="220">
        <v>0.34699999999999998</v>
      </c>
      <c r="H10" s="210"/>
      <c r="I10" s="210"/>
      <c r="J10" s="210"/>
      <c r="K10" s="206"/>
      <c r="L10" s="206"/>
      <c r="M10" s="208"/>
      <c r="N10" s="185"/>
      <c r="O10" s="206"/>
      <c r="P10" s="206"/>
      <c r="Q10" s="206"/>
    </row>
    <row r="11" spans="2:17" ht="15.75" thickTop="1" x14ac:dyDescent="0.25">
      <c r="B11" s="420"/>
      <c r="C11" s="420"/>
      <c r="D11" s="206"/>
      <c r="E11" s="206"/>
      <c r="F11" s="206"/>
      <c r="G11" s="210"/>
      <c r="H11" s="210"/>
      <c r="I11" s="210"/>
      <c r="J11" s="210"/>
      <c r="K11" s="206"/>
      <c r="L11" s="206"/>
      <c r="M11" s="208"/>
      <c r="N11" s="185"/>
      <c r="O11" s="206"/>
      <c r="P11" s="206"/>
      <c r="Q11" s="206"/>
    </row>
    <row r="12" spans="2:17" ht="15.75" thickBot="1" x14ac:dyDescent="0.3">
      <c r="B12" s="212"/>
      <c r="C12" s="212"/>
      <c r="D12" s="206"/>
      <c r="E12" s="212"/>
      <c r="F12" s="206"/>
      <c r="G12" s="210"/>
      <c r="H12" s="210"/>
      <c r="I12" s="210"/>
      <c r="J12" s="210"/>
      <c r="K12" s="206"/>
      <c r="L12" s="206"/>
      <c r="M12" s="208"/>
      <c r="N12" s="185"/>
      <c r="O12" s="206"/>
      <c r="P12" s="206"/>
      <c r="Q12" s="206"/>
    </row>
    <row r="13" spans="2:17" ht="15.75" customHeight="1" thickTop="1" thickBot="1" x14ac:dyDescent="0.3">
      <c r="B13" s="218" t="s">
        <v>259</v>
      </c>
      <c r="C13" s="213"/>
      <c r="D13" s="206"/>
      <c r="E13" s="213"/>
      <c r="F13" s="211" t="s">
        <v>227</v>
      </c>
      <c r="G13" s="221">
        <v>2.88</v>
      </c>
      <c r="H13" s="421" t="str">
        <f>IF(G13&lt;1,"non è possibile!","")</f>
        <v/>
      </c>
      <c r="I13" s="422"/>
      <c r="J13" s="206"/>
      <c r="K13" s="206"/>
      <c r="L13" s="206"/>
      <c r="M13" s="208"/>
      <c r="N13" s="185"/>
      <c r="O13" s="206"/>
      <c r="P13" s="206"/>
      <c r="Q13" s="206"/>
    </row>
    <row r="14" spans="2:17" ht="16.149999999999999" customHeight="1" thickTop="1" thickBot="1" x14ac:dyDescent="0.3">
      <c r="B14" s="218" t="s">
        <v>260</v>
      </c>
      <c r="C14" s="213"/>
      <c r="D14" s="206"/>
      <c r="E14" s="213"/>
      <c r="F14" s="211" t="s">
        <v>228</v>
      </c>
      <c r="G14" s="222" t="s">
        <v>3</v>
      </c>
      <c r="H14" s="206"/>
      <c r="I14" s="206"/>
      <c r="J14" s="214"/>
      <c r="K14" s="206"/>
      <c r="L14" s="206"/>
      <c r="M14" s="208"/>
      <c r="N14" s="185"/>
      <c r="O14" s="206"/>
      <c r="P14" s="206"/>
      <c r="Q14" s="206"/>
    </row>
    <row r="15" spans="2:17" ht="16.5" thickTop="1" thickBot="1" x14ac:dyDescent="0.3">
      <c r="B15" s="218" t="s">
        <v>261</v>
      </c>
      <c r="C15" s="215"/>
      <c r="D15" s="206"/>
      <c r="E15" s="215"/>
      <c r="F15" s="211" t="s">
        <v>229</v>
      </c>
      <c r="G15" s="222" t="s">
        <v>21</v>
      </c>
      <c r="H15" s="214"/>
      <c r="I15" s="214"/>
      <c r="P15" s="206"/>
      <c r="Q15" s="206"/>
    </row>
    <row r="16" spans="2:17" ht="15.75" thickTop="1" x14ac:dyDescent="0.25">
      <c r="B16" s="216"/>
      <c r="C16" s="216"/>
      <c r="D16" s="206"/>
      <c r="E16" s="216"/>
      <c r="F16" s="185"/>
      <c r="G16" s="214"/>
      <c r="H16" s="214"/>
      <c r="I16" s="214"/>
      <c r="J16" s="214"/>
      <c r="K16" s="206"/>
      <c r="L16" s="206"/>
      <c r="M16" s="208"/>
      <c r="N16" s="185"/>
      <c r="O16" s="206"/>
      <c r="P16" s="206"/>
      <c r="Q16" s="206"/>
    </row>
    <row r="17" spans="2:17" x14ac:dyDescent="0.25">
      <c r="B17" s="231"/>
      <c r="C17" s="231"/>
      <c r="D17" s="5"/>
      <c r="E17" s="231"/>
      <c r="F17" s="16"/>
      <c r="G17" s="232"/>
      <c r="H17" s="232"/>
      <c r="I17" s="232"/>
      <c r="J17" s="232"/>
      <c r="K17" s="5"/>
      <c r="L17" s="5"/>
      <c r="M17" s="33"/>
      <c r="N17" s="16"/>
      <c r="O17" s="5"/>
      <c r="P17" s="5"/>
      <c r="Q17" s="5"/>
    </row>
    <row r="18" spans="2:17" ht="18" x14ac:dyDescent="0.35">
      <c r="B18" s="181" t="s">
        <v>247</v>
      </c>
      <c r="C18" s="5"/>
      <c r="D18" s="5"/>
      <c r="E18" s="5"/>
      <c r="F18" s="233" t="s">
        <v>58</v>
      </c>
      <c r="G18" s="234">
        <v>0.05</v>
      </c>
      <c r="H18" s="232"/>
      <c r="I18" s="33"/>
      <c r="J18" s="28"/>
      <c r="K18" s="33"/>
      <c r="L18" s="5"/>
      <c r="M18" s="33"/>
      <c r="N18" s="16"/>
      <c r="O18" s="5"/>
      <c r="P18" s="5"/>
      <c r="Q18" s="5"/>
    </row>
    <row r="19" spans="2:17" x14ac:dyDescent="0.25">
      <c r="B19" s="5" t="s">
        <v>217</v>
      </c>
      <c r="C19" s="5"/>
      <c r="D19" s="5"/>
      <c r="E19" s="5"/>
      <c r="F19" s="235" t="s">
        <v>9</v>
      </c>
      <c r="G19" s="236">
        <v>9.8059999999999992</v>
      </c>
      <c r="H19" s="232"/>
      <c r="I19" s="33"/>
      <c r="J19" s="28"/>
      <c r="K19" s="33"/>
      <c r="L19" s="5"/>
      <c r="M19" s="33"/>
      <c r="N19" s="16"/>
      <c r="O19" s="5"/>
      <c r="P19" s="5"/>
      <c r="Q19" s="5"/>
    </row>
    <row r="20" spans="2:17" ht="18" x14ac:dyDescent="0.35">
      <c r="B20" s="5" t="s">
        <v>256</v>
      </c>
      <c r="C20" s="5"/>
      <c r="D20" s="5"/>
      <c r="E20" s="5"/>
      <c r="F20" s="228" t="s">
        <v>55</v>
      </c>
      <c r="G20" s="197">
        <f>G8*9.806</f>
        <v>2.5593659999999998</v>
      </c>
      <c r="H20" s="232"/>
      <c r="I20" s="33"/>
      <c r="J20" s="28"/>
      <c r="K20" s="33"/>
      <c r="L20" s="18"/>
      <c r="M20" s="15"/>
      <c r="N20" s="16"/>
      <c r="O20" s="5"/>
      <c r="P20" s="5"/>
      <c r="Q20" s="5"/>
    </row>
    <row r="21" spans="2:17" ht="18" x14ac:dyDescent="0.25">
      <c r="B21" s="186" t="s">
        <v>218</v>
      </c>
      <c r="C21" s="5"/>
      <c r="D21" s="5"/>
      <c r="E21" s="5"/>
      <c r="F21" s="235" t="s">
        <v>13</v>
      </c>
      <c r="G21" s="237">
        <f>IF(G15="T1",1,IF(G15="T2",1.2,IF(G15="T3",1.2,IF(G15="T4",1.4,""))))</f>
        <v>1</v>
      </c>
      <c r="H21" s="232"/>
      <c r="I21" s="33"/>
      <c r="J21" s="28"/>
      <c r="K21" s="33"/>
      <c r="L21" s="18"/>
      <c r="M21" s="15"/>
      <c r="N21" s="16"/>
      <c r="O21" s="5"/>
      <c r="P21" s="5"/>
      <c r="Q21" s="5"/>
    </row>
    <row r="22" spans="2:17" ht="18" x14ac:dyDescent="0.25">
      <c r="B22" s="186" t="s">
        <v>219</v>
      </c>
      <c r="C22" s="5"/>
      <c r="D22" s="5"/>
      <c r="E22" s="5"/>
      <c r="F22" s="235" t="s">
        <v>14</v>
      </c>
      <c r="G22" s="238">
        <f>IF(G14="A",'Foglio deposito'!C3,IF(G14="B",'Foglio deposito'!C4,IF(G14="C",'Foglio deposito'!C5,IF(G14="D",'Foglio deposito'!C6,IF(G14="E",'Foglio deposito'!C7,"")))))</f>
        <v>1.1531984</v>
      </c>
      <c r="H22" s="232"/>
      <c r="I22" s="33"/>
      <c r="J22" s="28"/>
      <c r="K22" s="33"/>
      <c r="L22" s="18"/>
      <c r="M22" s="15"/>
      <c r="N22" s="16"/>
      <c r="O22" s="5"/>
      <c r="P22" s="5"/>
      <c r="Q22" s="5"/>
    </row>
    <row r="23" spans="2:17" x14ac:dyDescent="0.25">
      <c r="B23" s="186" t="s">
        <v>220</v>
      </c>
      <c r="C23" s="5"/>
      <c r="D23" s="5"/>
      <c r="E23" s="5"/>
      <c r="F23" s="235" t="s">
        <v>6</v>
      </c>
      <c r="G23" s="238">
        <f>G21*G22</f>
        <v>1.1531984</v>
      </c>
      <c r="H23" s="232"/>
      <c r="I23" s="33"/>
      <c r="J23" s="28"/>
      <c r="K23" s="33"/>
      <c r="L23" s="18"/>
      <c r="M23" s="15"/>
      <c r="N23" s="16"/>
      <c r="O23" s="5"/>
      <c r="P23" s="5"/>
      <c r="Q23" s="5"/>
    </row>
    <row r="24" spans="2:17" ht="18" x14ac:dyDescent="0.25">
      <c r="B24" s="186" t="s">
        <v>221</v>
      </c>
      <c r="C24" s="5"/>
      <c r="D24" s="5"/>
      <c r="E24" s="5"/>
      <c r="F24" s="235" t="s">
        <v>16</v>
      </c>
      <c r="G24" s="238">
        <f>IF(G14="A",'Foglio deposito'!D3,IF(G14="B",'Foglio deposito'!D4,IF(G14="C",'Foglio deposito'!D5,IF(G14="D",'Foglio deposito'!D6,IF(G14="E",'Foglio deposito'!D7,"")))))</f>
        <v>1.3593359108047205</v>
      </c>
      <c r="H24" s="232"/>
      <c r="I24" s="33"/>
      <c r="J24" s="28"/>
      <c r="K24" s="33"/>
      <c r="L24" s="18"/>
      <c r="M24" s="15"/>
      <c r="N24" s="16"/>
      <c r="O24" s="5"/>
      <c r="P24" s="5"/>
      <c r="Q24" s="5"/>
    </row>
    <row r="25" spans="2:17" ht="18" x14ac:dyDescent="0.25">
      <c r="B25" s="186" t="s">
        <v>222</v>
      </c>
      <c r="C25" s="5"/>
      <c r="D25" s="5"/>
      <c r="E25" s="5"/>
      <c r="F25" s="235" t="s">
        <v>17</v>
      </c>
      <c r="G25" s="195">
        <f>G26/3</f>
        <v>0.15722985368307932</v>
      </c>
      <c r="H25" s="232"/>
      <c r="I25" s="33"/>
      <c r="J25" s="28"/>
      <c r="K25" s="33"/>
      <c r="L25" s="18"/>
      <c r="M25" s="15"/>
      <c r="N25" s="16"/>
      <c r="O25" s="5"/>
      <c r="P25" s="5"/>
      <c r="Q25" s="5"/>
    </row>
    <row r="26" spans="2:17" ht="18" x14ac:dyDescent="0.25">
      <c r="B26" s="186" t="s">
        <v>223</v>
      </c>
      <c r="C26" s="5"/>
      <c r="D26" s="5"/>
      <c r="E26" s="5"/>
      <c r="F26" s="235" t="s">
        <v>18</v>
      </c>
      <c r="G26" s="195">
        <f>G24*G10</f>
        <v>0.47168956104923798</v>
      </c>
      <c r="H26" s="232"/>
      <c r="I26" s="33"/>
      <c r="J26" s="28"/>
      <c r="K26" s="33"/>
      <c r="L26" s="18"/>
      <c r="M26" s="15"/>
      <c r="N26" s="16"/>
      <c r="O26" s="5"/>
      <c r="P26" s="5"/>
      <c r="Q26" s="5"/>
    </row>
    <row r="27" spans="2:17" ht="18" x14ac:dyDescent="0.25">
      <c r="B27" s="186" t="s">
        <v>224</v>
      </c>
      <c r="C27" s="5"/>
      <c r="D27" s="5"/>
      <c r="E27" s="5"/>
      <c r="F27" s="235" t="s">
        <v>19</v>
      </c>
      <c r="G27" s="195">
        <f>4*G20/G19+1.6</f>
        <v>2.6440000000000001</v>
      </c>
      <c r="H27" s="232"/>
      <c r="I27" s="33"/>
      <c r="J27" s="28"/>
      <c r="K27" s="33"/>
      <c r="L27" s="18"/>
      <c r="M27" s="15"/>
      <c r="N27" s="16"/>
      <c r="O27" s="5"/>
      <c r="P27" s="5"/>
      <c r="Q27" s="5"/>
    </row>
    <row r="28" spans="2:17" x14ac:dyDescent="0.25">
      <c r="B28" s="186" t="s">
        <v>225</v>
      </c>
      <c r="C28" s="5"/>
      <c r="D28" s="5"/>
      <c r="E28" s="5"/>
      <c r="F28" s="239" t="s">
        <v>20</v>
      </c>
      <c r="G28" s="223">
        <v>5</v>
      </c>
      <c r="H28" s="232"/>
      <c r="I28" s="33"/>
      <c r="J28" s="240"/>
      <c r="K28" s="33"/>
      <c r="L28" s="18"/>
      <c r="M28" s="15"/>
      <c r="N28" s="16"/>
      <c r="O28" s="5"/>
      <c r="P28" s="5"/>
      <c r="Q28" s="5"/>
    </row>
    <row r="29" spans="2:17" x14ac:dyDescent="0.25">
      <c r="B29" s="5" t="s">
        <v>226</v>
      </c>
      <c r="C29" s="5"/>
      <c r="D29" s="5"/>
      <c r="E29" s="5"/>
      <c r="F29" s="239" t="s">
        <v>1</v>
      </c>
      <c r="G29" s="223">
        <f>IF((10/(5+G28))^0.5&lt;0.55,1/G13,(10/(5+G28))^0.5)</f>
        <v>1</v>
      </c>
      <c r="H29" s="232"/>
      <c r="I29" s="33"/>
      <c r="J29" s="240"/>
      <c r="K29" s="33"/>
      <c r="L29" s="18"/>
      <c r="M29" s="15"/>
      <c r="N29" s="16"/>
      <c r="O29" s="5"/>
      <c r="P29" s="5"/>
      <c r="Q29" s="5"/>
    </row>
    <row r="30" spans="2:17" x14ac:dyDescent="0.25">
      <c r="B30" s="5" t="s">
        <v>231</v>
      </c>
      <c r="C30" s="5"/>
      <c r="D30" s="5"/>
      <c r="E30" s="5"/>
      <c r="F30" s="235" t="s">
        <v>22</v>
      </c>
      <c r="G30" s="241">
        <f>1/G13</f>
        <v>0.34722222222222221</v>
      </c>
      <c r="H30" s="232"/>
      <c r="I30" s="33"/>
      <c r="J30" s="242"/>
      <c r="K30" s="33"/>
      <c r="L30" s="18"/>
      <c r="M30" s="15"/>
      <c r="N30" s="16"/>
      <c r="O30" s="5"/>
      <c r="P30" s="5"/>
      <c r="Q30" s="5"/>
    </row>
    <row r="31" spans="2:17" x14ac:dyDescent="0.25">
      <c r="B31" s="180" t="s">
        <v>254</v>
      </c>
      <c r="C31" s="5"/>
      <c r="D31" s="5"/>
      <c r="E31" s="5"/>
      <c r="F31" s="243" t="s">
        <v>5</v>
      </c>
      <c r="G31" s="244">
        <v>1</v>
      </c>
      <c r="H31" s="232"/>
      <c r="I31" s="33"/>
      <c r="J31" s="28"/>
      <c r="K31" s="33"/>
      <c r="L31" s="18"/>
      <c r="M31" s="15"/>
      <c r="N31" s="16"/>
      <c r="O31" s="5"/>
      <c r="P31" s="5"/>
      <c r="Q31" s="5"/>
    </row>
    <row r="32" spans="2:17" x14ac:dyDescent="0.25">
      <c r="B32" s="5"/>
      <c r="C32" s="5"/>
      <c r="D32" s="5"/>
      <c r="E32" s="5"/>
      <c r="F32" s="5"/>
      <c r="G32" s="5"/>
      <c r="H32" s="232"/>
      <c r="I32" s="33"/>
      <c r="J32" s="28"/>
      <c r="K32" s="33"/>
      <c r="L32" s="18"/>
      <c r="M32" s="15"/>
      <c r="N32" s="16"/>
      <c r="O32" s="5"/>
      <c r="P32" s="5"/>
      <c r="Q32" s="5"/>
    </row>
    <row r="33" spans="2:17" x14ac:dyDescent="0.25">
      <c r="B33" s="5"/>
      <c r="C33" s="5"/>
      <c r="D33" s="5"/>
      <c r="E33" s="5"/>
      <c r="F33" s="5"/>
      <c r="G33" s="232"/>
      <c r="H33" s="232"/>
      <c r="I33" s="5"/>
      <c r="J33" s="5"/>
      <c r="K33" s="18"/>
      <c r="L33" s="15"/>
      <c r="M33" s="16"/>
      <c r="N33" s="245"/>
      <c r="O33" s="14"/>
      <c r="P33" s="33"/>
      <c r="Q33" s="5"/>
    </row>
    <row r="34" spans="2:17" x14ac:dyDescent="0.25">
      <c r="B34" s="416" t="s">
        <v>215</v>
      </c>
      <c r="C34" s="416"/>
      <c r="D34" s="416"/>
      <c r="E34" s="416"/>
      <c r="F34" s="5"/>
      <c r="G34" s="5"/>
      <c r="H34" s="229"/>
      <c r="I34" s="5"/>
      <c r="J34" s="5"/>
      <c r="K34" s="5"/>
      <c r="L34" s="5"/>
      <c r="M34" s="5"/>
      <c r="N34" s="5"/>
      <c r="O34" s="5"/>
      <c r="P34" s="5"/>
      <c r="Q34" s="5"/>
    </row>
    <row r="35" spans="2:17" x14ac:dyDescent="0.25">
      <c r="B35" s="227"/>
      <c r="C35" s="227"/>
      <c r="D35" s="227"/>
      <c r="E35" s="227"/>
      <c r="F35" s="5"/>
      <c r="G35" s="5"/>
      <c r="H35" s="5"/>
      <c r="I35" s="5"/>
      <c r="J35" s="5"/>
      <c r="K35" s="5"/>
      <c r="L35" s="5"/>
      <c r="M35" s="5"/>
      <c r="N35" s="5"/>
      <c r="O35" s="5"/>
      <c r="P35" s="5"/>
      <c r="Q35" s="5"/>
    </row>
    <row r="36" spans="2:17" ht="18" x14ac:dyDescent="0.25">
      <c r="B36" s="5" t="s">
        <v>251</v>
      </c>
      <c r="C36" s="227"/>
      <c r="D36" s="227"/>
      <c r="E36" s="227"/>
      <c r="F36" s="246" t="s">
        <v>23</v>
      </c>
      <c r="G36" s="197">
        <f>IF(G51&lt;G25,G20*G23*G29*G9*(G51/G25+1/(G29*G9)*(1-G51/G25)),IF(G51&lt;G26,G20*G23*G29*G9,IF(G51&lt;G27,G20*G23*G29*G9*(G26/G51),G20*G23*G29*G9*((G26*G27)/G51^2))))</f>
        <v>6.7097399610347628</v>
      </c>
      <c r="H36" s="247">
        <f>G36/G19</f>
        <v>0.68424841536148928</v>
      </c>
      <c r="I36" s="5"/>
      <c r="J36" s="5"/>
      <c r="K36" s="5"/>
      <c r="L36" s="5"/>
      <c r="M36" s="5"/>
      <c r="N36" s="5"/>
      <c r="O36" s="5"/>
      <c r="P36" s="5"/>
      <c r="Q36" s="5"/>
    </row>
    <row r="37" spans="2:17" ht="18" x14ac:dyDescent="0.25">
      <c r="B37" s="5" t="s">
        <v>252</v>
      </c>
      <c r="C37" s="227"/>
      <c r="D37" s="227"/>
      <c r="E37" s="227"/>
      <c r="F37" s="246" t="s">
        <v>24</v>
      </c>
      <c r="G37" s="197">
        <f>IF(G51&lt;G25,G20*G23*G30*G9*(G51/G25+1/(G30*G9)*(1-G51/G25)),IF(G51&lt;G26,G20*G23*G30*G9,IF(G51&lt;G27,G20*G23*G30*G9*(G26/G51),G20*G23*G30*G9*((G26*G27)/G51^2))))</f>
        <v>2.3297708198037368</v>
      </c>
      <c r="H37" s="248">
        <f>G37/G19</f>
        <v>0.23758625533385039</v>
      </c>
      <c r="I37" s="5"/>
      <c r="J37" s="5"/>
      <c r="K37" s="5"/>
      <c r="L37" s="5"/>
      <c r="M37" s="5"/>
      <c r="N37" s="5"/>
      <c r="O37" s="5"/>
      <c r="P37" s="5"/>
      <c r="Q37" s="5"/>
    </row>
    <row r="38" spans="2:17" x14ac:dyDescent="0.25">
      <c r="B38" s="227"/>
      <c r="C38" s="227"/>
      <c r="D38" s="227"/>
      <c r="E38" s="227"/>
      <c r="F38" s="5"/>
      <c r="G38" s="5"/>
      <c r="H38" s="5"/>
      <c r="I38" s="5"/>
      <c r="J38" s="5"/>
      <c r="K38" s="5"/>
      <c r="L38" s="5"/>
      <c r="M38" s="5"/>
      <c r="N38" s="5"/>
      <c r="O38" s="5"/>
      <c r="P38" s="5"/>
      <c r="Q38" s="5"/>
    </row>
    <row r="39" spans="2:17" x14ac:dyDescent="0.25">
      <c r="B39" s="227"/>
      <c r="C39" s="227"/>
      <c r="D39" s="227"/>
      <c r="E39" s="227"/>
      <c r="F39" s="5"/>
      <c r="G39" s="5"/>
      <c r="H39" s="5"/>
      <c r="I39" s="5"/>
      <c r="J39" s="5"/>
      <c r="K39" s="5"/>
      <c r="L39" s="5"/>
      <c r="M39" s="5"/>
      <c r="N39" s="5"/>
      <c r="O39" s="5"/>
      <c r="P39" s="5"/>
      <c r="Q39" s="5"/>
    </row>
    <row r="40" spans="2:17" x14ac:dyDescent="0.25">
      <c r="B40" s="227"/>
      <c r="C40" s="227"/>
      <c r="D40" s="227"/>
      <c r="E40" s="227"/>
      <c r="F40" s="5"/>
      <c r="G40" s="5"/>
      <c r="H40" s="229"/>
      <c r="I40" s="5"/>
      <c r="J40" s="5"/>
      <c r="K40" s="5"/>
      <c r="L40" s="5"/>
      <c r="M40" s="5"/>
      <c r="N40" s="5"/>
      <c r="O40" s="5"/>
      <c r="P40" s="5"/>
      <c r="Q40" s="5"/>
    </row>
    <row r="41" spans="2:17" x14ac:dyDescent="0.25">
      <c r="B41" s="227"/>
      <c r="C41" s="227"/>
      <c r="D41" s="227"/>
      <c r="E41" s="227"/>
      <c r="F41" s="5"/>
      <c r="G41" s="5"/>
      <c r="H41" s="229"/>
      <c r="I41" s="5"/>
      <c r="J41" s="5"/>
      <c r="K41" s="5"/>
      <c r="L41" s="5"/>
      <c r="M41" s="5"/>
      <c r="N41" s="5"/>
      <c r="O41" s="5"/>
      <c r="P41" s="5"/>
      <c r="Q41" s="5"/>
    </row>
    <row r="42" spans="2:17" x14ac:dyDescent="0.25">
      <c r="B42" s="227"/>
      <c r="C42" s="227"/>
      <c r="D42" s="227"/>
      <c r="E42" s="227"/>
      <c r="F42" s="5"/>
      <c r="G42" s="5"/>
      <c r="H42" s="229"/>
      <c r="I42" s="5"/>
      <c r="J42" s="5"/>
      <c r="K42" s="5"/>
      <c r="L42" s="5"/>
      <c r="M42" s="5"/>
      <c r="N42" s="5"/>
      <c r="O42" s="5"/>
      <c r="P42" s="5"/>
      <c r="Q42" s="5"/>
    </row>
    <row r="43" spans="2:17" x14ac:dyDescent="0.25">
      <c r="B43" s="227"/>
      <c r="C43" s="227"/>
      <c r="D43" s="227"/>
      <c r="E43" s="227"/>
      <c r="F43" s="5"/>
      <c r="G43" s="5"/>
      <c r="H43" s="229"/>
      <c r="I43" s="5"/>
      <c r="J43" s="5"/>
      <c r="K43" s="5"/>
      <c r="L43" s="5"/>
      <c r="M43" s="5"/>
      <c r="N43" s="5"/>
      <c r="O43" s="5"/>
      <c r="P43" s="5"/>
      <c r="Q43" s="5"/>
    </row>
    <row r="44" spans="2:17" x14ac:dyDescent="0.25">
      <c r="B44" s="227"/>
      <c r="C44" s="227"/>
      <c r="D44" s="227"/>
      <c r="E44" s="227"/>
      <c r="F44" s="5"/>
      <c r="G44" s="5"/>
      <c r="H44" s="229"/>
      <c r="I44" s="5"/>
      <c r="J44" s="5"/>
      <c r="K44" s="5"/>
      <c r="L44" s="5"/>
      <c r="M44" s="5"/>
      <c r="N44" s="5"/>
      <c r="O44" s="5"/>
      <c r="P44" s="5"/>
      <c r="Q44" s="5"/>
    </row>
    <row r="45" spans="2:17" x14ac:dyDescent="0.25">
      <c r="B45" s="227"/>
      <c r="C45" s="227"/>
      <c r="D45" s="227"/>
      <c r="E45" s="227"/>
      <c r="F45" s="5"/>
      <c r="G45" s="5"/>
      <c r="H45" s="229"/>
      <c r="I45" s="5"/>
      <c r="J45" s="5"/>
      <c r="K45" s="5"/>
      <c r="L45" s="5"/>
      <c r="M45" s="5"/>
      <c r="N45" s="5"/>
      <c r="O45" s="5"/>
      <c r="P45" s="5"/>
      <c r="Q45" s="5"/>
    </row>
    <row r="46" spans="2:17" x14ac:dyDescent="0.25">
      <c r="B46" s="227"/>
      <c r="C46" s="227"/>
      <c r="D46" s="227"/>
      <c r="E46" s="227"/>
      <c r="F46" s="5"/>
      <c r="G46" s="5"/>
      <c r="H46" s="229"/>
      <c r="I46" s="5"/>
      <c r="J46" s="5"/>
      <c r="K46" s="5"/>
      <c r="L46" s="5"/>
      <c r="M46" s="5"/>
      <c r="N46" s="5"/>
      <c r="O46" s="5"/>
      <c r="P46" s="5"/>
      <c r="Q46" s="5"/>
    </row>
    <row r="47" spans="2:17" x14ac:dyDescent="0.25">
      <c r="B47" s="227"/>
      <c r="C47" s="227"/>
      <c r="D47" s="227"/>
      <c r="E47" s="227"/>
      <c r="F47" s="5"/>
      <c r="G47" s="5"/>
      <c r="H47" s="229"/>
      <c r="I47" s="5"/>
      <c r="J47" s="5"/>
      <c r="K47" s="5"/>
      <c r="L47" s="5"/>
      <c r="M47" s="5"/>
      <c r="N47" s="5"/>
      <c r="O47" s="5"/>
      <c r="P47" s="5"/>
      <c r="Q47" s="5"/>
    </row>
    <row r="48" spans="2:17" x14ac:dyDescent="0.25">
      <c r="B48" s="227"/>
      <c r="C48" s="227"/>
      <c r="D48" s="227"/>
      <c r="E48" s="227"/>
      <c r="F48" s="5"/>
      <c r="G48" s="5"/>
      <c r="H48" s="229"/>
      <c r="I48" s="5"/>
      <c r="J48" s="5"/>
      <c r="K48" s="5"/>
      <c r="L48" s="5"/>
      <c r="M48" s="5"/>
      <c r="N48" s="5"/>
      <c r="O48" s="5"/>
      <c r="P48" s="5"/>
      <c r="Q48" s="5"/>
    </row>
    <row r="49" spans="2:18" x14ac:dyDescent="0.25">
      <c r="B49" s="227"/>
      <c r="C49" s="227"/>
      <c r="D49" s="227"/>
      <c r="E49" s="227"/>
      <c r="F49" s="5"/>
      <c r="G49" s="5"/>
      <c r="H49" s="229"/>
      <c r="I49" s="5"/>
      <c r="J49" s="5"/>
      <c r="K49" s="5"/>
      <c r="L49" s="5"/>
      <c r="M49" s="5"/>
      <c r="N49" s="5"/>
      <c r="O49" s="5"/>
      <c r="P49" s="5"/>
      <c r="Q49" s="5"/>
    </row>
    <row r="50" spans="2:18" x14ac:dyDescent="0.25">
      <c r="B50" s="5"/>
      <c r="C50" s="5"/>
      <c r="D50" s="5"/>
      <c r="E50" s="5"/>
      <c r="F50" s="5"/>
      <c r="G50" s="5"/>
      <c r="H50" s="5"/>
      <c r="I50" s="5"/>
      <c r="J50" s="5"/>
      <c r="K50" s="5"/>
      <c r="L50" s="5"/>
      <c r="M50" s="5"/>
      <c r="N50" s="5"/>
      <c r="O50" s="5"/>
      <c r="P50" s="5"/>
      <c r="Q50" s="249"/>
      <c r="R50" s="4"/>
    </row>
    <row r="51" spans="2:18" ht="18" x14ac:dyDescent="0.25">
      <c r="B51" s="225" t="s">
        <v>253</v>
      </c>
      <c r="C51" s="5"/>
      <c r="D51" s="5"/>
      <c r="E51" s="5"/>
      <c r="F51" s="235" t="s">
        <v>237</v>
      </c>
      <c r="G51" s="195">
        <f>G18*'DATI '!G28^(3/4)</f>
        <v>0.49049487661461016</v>
      </c>
      <c r="H51" s="46" t="str">
        <f>IF(G51&gt;2.5*G26," Il paragrafo 7.3.3.2 delle NTC 08 lo vieta!","")</f>
        <v/>
      </c>
      <c r="I51" s="5"/>
      <c r="J51" s="5"/>
      <c r="K51" s="5"/>
      <c r="L51" s="5"/>
      <c r="M51" s="5"/>
      <c r="N51" s="5"/>
      <c r="O51" s="5"/>
      <c r="P51" s="5"/>
      <c r="Q51" s="5"/>
      <c r="R51" s="13"/>
    </row>
    <row r="52" spans="2:18" ht="15.75" x14ac:dyDescent="0.25">
      <c r="B52" s="251"/>
      <c r="C52" s="252"/>
      <c r="D52" s="250"/>
      <c r="E52" s="253"/>
      <c r="F52" s="5"/>
      <c r="G52" s="5"/>
      <c r="H52" s="5"/>
      <c r="I52" s="5"/>
      <c r="J52" s="5"/>
      <c r="K52" s="5"/>
      <c r="L52" s="5"/>
      <c r="M52" s="5"/>
      <c r="N52" s="5"/>
      <c r="O52" s="5"/>
      <c r="P52" s="5"/>
      <c r="Q52" s="249"/>
      <c r="R52" s="13"/>
    </row>
    <row r="53" spans="2:18" ht="15.75" customHeight="1" x14ac:dyDescent="0.25">
      <c r="B53" s="417" t="str">
        <f>IF('DATI '!G6="si","L'analisi statica lineare per un elemento isolato conduce a risultati inesatti, in quanto i parametri sono studiati per le strutture a telaio o pareti; Sulla base di questo fatto al posto di T1 si inserisce il periodo proprio dell'elemento isolato","")</f>
        <v/>
      </c>
      <c r="C53" s="417"/>
      <c r="D53" s="417"/>
      <c r="E53" s="417"/>
      <c r="F53" s="417"/>
      <c r="G53" s="417"/>
      <c r="H53" s="417"/>
      <c r="I53" s="417"/>
      <c r="J53" s="5"/>
      <c r="K53" s="5"/>
      <c r="L53" s="5"/>
      <c r="M53" s="5"/>
      <c r="N53" s="5"/>
      <c r="O53" s="5"/>
      <c r="P53" s="5"/>
      <c r="Q53" s="249"/>
      <c r="R53" s="13"/>
    </row>
    <row r="54" spans="2:18" x14ac:dyDescent="0.25">
      <c r="B54" s="417"/>
      <c r="C54" s="417"/>
      <c r="D54" s="417"/>
      <c r="E54" s="417"/>
      <c r="F54" s="417"/>
      <c r="G54" s="417"/>
      <c r="H54" s="417"/>
      <c r="I54" s="417"/>
      <c r="J54" s="5"/>
      <c r="K54" s="5"/>
      <c r="L54" s="5"/>
      <c r="M54" s="5"/>
      <c r="N54" s="5"/>
      <c r="O54" s="5"/>
      <c r="P54" s="5"/>
      <c r="Q54" s="5"/>
    </row>
    <row r="55" spans="2:18" x14ac:dyDescent="0.25">
      <c r="B55" s="417"/>
      <c r="C55" s="417"/>
      <c r="D55" s="417"/>
      <c r="E55" s="417"/>
      <c r="F55" s="417"/>
      <c r="G55" s="417"/>
      <c r="H55" s="417"/>
      <c r="I55" s="417"/>
      <c r="J55" s="5"/>
      <c r="K55" s="5"/>
      <c r="L55" s="5"/>
      <c r="M55" s="5"/>
      <c r="N55" s="5"/>
      <c r="O55" s="5"/>
      <c r="P55" s="5"/>
      <c r="Q55" s="5"/>
    </row>
    <row r="56" spans="2:18" x14ac:dyDescent="0.25">
      <c r="B56" s="417"/>
      <c r="C56" s="417"/>
      <c r="D56" s="417"/>
      <c r="E56" s="417"/>
      <c r="F56" s="417"/>
      <c r="G56" s="417"/>
      <c r="H56" s="417"/>
      <c r="I56" s="417"/>
      <c r="J56" s="5"/>
      <c r="K56" s="5"/>
      <c r="L56" s="5"/>
      <c r="M56" s="5"/>
      <c r="N56" s="5"/>
      <c r="O56" s="5"/>
      <c r="P56" s="5"/>
      <c r="Q56" s="5"/>
    </row>
    <row r="57" spans="2:18" x14ac:dyDescent="0.25">
      <c r="B57" s="417"/>
      <c r="C57" s="417"/>
      <c r="D57" s="417"/>
      <c r="E57" s="417"/>
      <c r="F57" s="417"/>
      <c r="G57" s="417"/>
      <c r="H57" s="417"/>
      <c r="I57" s="417"/>
      <c r="J57" s="5"/>
      <c r="K57" s="5"/>
      <c r="L57" s="5"/>
      <c r="M57" s="5"/>
      <c r="N57" s="5"/>
      <c r="O57" s="5"/>
      <c r="P57" s="5"/>
      <c r="Q57" s="5"/>
    </row>
    <row r="58" spans="2:18" x14ac:dyDescent="0.25">
      <c r="B58" s="417"/>
      <c r="C58" s="417"/>
      <c r="D58" s="417"/>
      <c r="E58" s="417"/>
      <c r="F58" s="417"/>
      <c r="G58" s="417"/>
      <c r="H58" s="417"/>
      <c r="I58" s="417"/>
      <c r="J58" s="5"/>
      <c r="K58" s="5"/>
      <c r="L58" s="5"/>
      <c r="M58" s="5"/>
      <c r="N58" s="5"/>
      <c r="O58" s="5"/>
      <c r="P58" s="5"/>
      <c r="Q58" s="5"/>
    </row>
    <row r="59" spans="2:18" x14ac:dyDescent="0.25">
      <c r="B59" s="417"/>
      <c r="C59" s="417"/>
      <c r="D59" s="417"/>
      <c r="E59" s="417"/>
      <c r="F59" s="417"/>
      <c r="G59" s="417"/>
      <c r="H59" s="417"/>
      <c r="I59" s="417"/>
      <c r="J59" s="5"/>
      <c r="K59" s="5"/>
      <c r="L59" s="5"/>
      <c r="M59" s="5"/>
      <c r="N59" s="5"/>
      <c r="O59" s="5"/>
      <c r="P59" s="5"/>
      <c r="Q59" s="5"/>
    </row>
    <row r="60" spans="2:18" x14ac:dyDescent="0.25">
      <c r="B60" s="5"/>
      <c r="C60" s="5"/>
      <c r="D60" s="5"/>
      <c r="E60" s="5"/>
      <c r="F60" s="5"/>
      <c r="G60" s="5"/>
      <c r="H60" s="5"/>
      <c r="I60" s="5"/>
      <c r="J60" s="5"/>
      <c r="K60" s="5"/>
      <c r="L60" s="5"/>
      <c r="M60" s="5"/>
      <c r="N60" s="5"/>
      <c r="O60" s="5"/>
      <c r="P60" s="5"/>
      <c r="Q60" s="5"/>
    </row>
    <row r="61" spans="2:18" x14ac:dyDescent="0.25">
      <c r="B61" s="5"/>
      <c r="C61" s="5"/>
      <c r="D61" s="5"/>
      <c r="E61" s="5"/>
      <c r="F61" s="5"/>
      <c r="G61" s="5"/>
      <c r="H61" s="5"/>
      <c r="I61" s="5"/>
      <c r="J61" s="5"/>
      <c r="K61" s="5"/>
      <c r="L61" s="5"/>
      <c r="M61" s="5"/>
      <c r="N61" s="5"/>
      <c r="O61" s="5"/>
      <c r="P61" s="5"/>
      <c r="Q61" s="5"/>
    </row>
    <row r="62" spans="2:18" x14ac:dyDescent="0.25">
      <c r="B62" s="5"/>
      <c r="C62" s="5"/>
      <c r="D62" s="5"/>
      <c r="E62" s="5"/>
      <c r="F62" s="5"/>
      <c r="G62" s="5"/>
      <c r="H62" s="5"/>
      <c r="I62" s="5"/>
      <c r="J62" s="5"/>
      <c r="K62" s="5"/>
      <c r="L62" s="5"/>
      <c r="M62" s="5"/>
      <c r="N62" s="5"/>
      <c r="O62" s="5"/>
      <c r="P62" s="5"/>
      <c r="Q62" s="5"/>
    </row>
    <row r="63" spans="2:18" x14ac:dyDescent="0.25">
      <c r="B63" s="5"/>
      <c r="C63" s="5"/>
      <c r="D63" s="5"/>
      <c r="E63" s="5"/>
      <c r="F63" s="5"/>
      <c r="G63" s="5"/>
      <c r="H63" s="5"/>
      <c r="I63" s="5"/>
      <c r="J63" s="5"/>
      <c r="K63" s="5"/>
      <c r="L63" s="5"/>
      <c r="M63" s="5"/>
      <c r="N63" s="5"/>
      <c r="O63" s="5"/>
      <c r="P63" s="5"/>
      <c r="Q63" s="5"/>
    </row>
    <row r="64" spans="2:18" x14ac:dyDescent="0.25">
      <c r="B64" s="5"/>
      <c r="C64" s="5"/>
      <c r="D64" s="5"/>
      <c r="E64" s="5"/>
      <c r="F64" s="5"/>
      <c r="G64" s="5"/>
      <c r="H64" s="5"/>
      <c r="I64" s="5"/>
      <c r="J64" s="5"/>
      <c r="K64" s="5"/>
      <c r="L64" s="5"/>
      <c r="M64" s="5"/>
      <c r="N64" s="5"/>
      <c r="O64" s="5"/>
      <c r="P64" s="5"/>
      <c r="Q64" s="5"/>
    </row>
    <row r="65" spans="2:17" x14ac:dyDescent="0.25">
      <c r="B65" s="5"/>
      <c r="C65" s="5"/>
      <c r="D65" s="5"/>
      <c r="E65" s="5"/>
      <c r="F65" s="5"/>
      <c r="G65" s="5"/>
      <c r="H65" s="5"/>
      <c r="I65" s="5"/>
      <c r="J65" s="5"/>
      <c r="K65" s="5"/>
      <c r="L65" s="5"/>
      <c r="M65" s="5"/>
      <c r="N65" s="5"/>
      <c r="O65" s="5"/>
      <c r="P65" s="5"/>
      <c r="Q65" s="5"/>
    </row>
    <row r="66" spans="2:17" x14ac:dyDescent="0.25">
      <c r="B66" s="5"/>
      <c r="C66" s="5"/>
      <c r="D66" s="5"/>
      <c r="E66" s="5"/>
      <c r="F66" s="5"/>
      <c r="G66" s="5"/>
      <c r="H66" s="5"/>
      <c r="I66" s="5"/>
      <c r="J66" s="5"/>
      <c r="K66" s="5"/>
      <c r="L66" s="5"/>
      <c r="M66" s="5"/>
      <c r="N66" s="5"/>
      <c r="O66" s="5"/>
      <c r="P66" s="5"/>
      <c r="Q66" s="5"/>
    </row>
    <row r="67" spans="2:17" x14ac:dyDescent="0.25">
      <c r="B67" s="5"/>
      <c r="C67" s="5"/>
      <c r="D67" s="5"/>
      <c r="E67" s="5"/>
      <c r="F67" s="5"/>
      <c r="G67" s="5"/>
      <c r="H67" s="5"/>
      <c r="I67" s="5"/>
      <c r="J67" s="5"/>
      <c r="K67" s="5"/>
      <c r="L67" s="5"/>
      <c r="M67" s="5"/>
      <c r="N67" s="5"/>
      <c r="O67" s="5"/>
      <c r="P67" s="5"/>
      <c r="Q67" s="5"/>
    </row>
    <row r="68" spans="2:17" x14ac:dyDescent="0.25">
      <c r="B68" s="5"/>
      <c r="C68" s="5"/>
      <c r="D68" s="5"/>
      <c r="E68" s="5"/>
      <c r="F68" s="5"/>
      <c r="G68" s="5"/>
      <c r="H68" s="5"/>
      <c r="I68" s="5"/>
      <c r="J68" s="5"/>
      <c r="K68" s="5"/>
      <c r="L68" s="5"/>
      <c r="M68" s="5"/>
      <c r="N68" s="5"/>
      <c r="O68" s="5"/>
      <c r="P68" s="5"/>
      <c r="Q68" s="5"/>
    </row>
    <row r="69" spans="2:17" x14ac:dyDescent="0.25">
      <c r="B69" s="5"/>
      <c r="C69" s="5"/>
      <c r="D69" s="5"/>
      <c r="E69" s="5"/>
      <c r="F69" s="5"/>
      <c r="G69" s="5"/>
      <c r="H69" s="5"/>
      <c r="I69" s="5"/>
      <c r="J69" s="5"/>
      <c r="K69" s="5"/>
      <c r="L69" s="5"/>
      <c r="M69" s="5"/>
      <c r="N69" s="5"/>
      <c r="O69" s="5"/>
      <c r="P69" s="5"/>
      <c r="Q69" s="5"/>
    </row>
    <row r="70" spans="2:17" x14ac:dyDescent="0.25">
      <c r="B70" s="5"/>
      <c r="C70" s="5"/>
      <c r="D70" s="5"/>
      <c r="E70" s="5"/>
      <c r="F70" s="5"/>
      <c r="G70" s="5"/>
      <c r="H70" s="5"/>
      <c r="I70" s="5"/>
      <c r="J70" s="5"/>
      <c r="K70" s="5"/>
      <c r="L70" s="5"/>
      <c r="M70" s="5"/>
      <c r="N70" s="5"/>
      <c r="O70" s="5"/>
      <c r="P70" s="5"/>
      <c r="Q70" s="5"/>
    </row>
    <row r="71" spans="2:17" x14ac:dyDescent="0.25">
      <c r="B71" s="5"/>
      <c r="C71" s="5"/>
      <c r="D71" s="5"/>
      <c r="E71" s="5"/>
      <c r="F71" s="5"/>
      <c r="G71" s="5"/>
      <c r="H71" s="5"/>
      <c r="I71" s="5"/>
      <c r="J71" s="5"/>
      <c r="K71" s="5"/>
      <c r="L71" s="5"/>
      <c r="M71" s="5"/>
      <c r="N71" s="5"/>
      <c r="O71" s="5"/>
      <c r="P71" s="5"/>
      <c r="Q71" s="5"/>
    </row>
    <row r="72" spans="2:17" x14ac:dyDescent="0.25">
      <c r="B72" s="5"/>
      <c r="C72" s="5"/>
      <c r="D72" s="5"/>
      <c r="E72" s="5"/>
      <c r="F72" s="5"/>
      <c r="G72" s="5"/>
      <c r="H72" s="5"/>
      <c r="I72" s="5"/>
      <c r="J72" s="5"/>
      <c r="K72" s="5"/>
      <c r="L72" s="5"/>
      <c r="M72" s="5"/>
      <c r="N72" s="5"/>
      <c r="O72" s="5"/>
      <c r="P72" s="5"/>
      <c r="Q72" s="5"/>
    </row>
    <row r="73" spans="2:17" x14ac:dyDescent="0.25">
      <c r="B73" s="5"/>
      <c r="C73" s="5"/>
      <c r="D73" s="5"/>
      <c r="E73" s="5"/>
      <c r="F73" s="5"/>
      <c r="G73" s="5"/>
      <c r="H73" s="5"/>
      <c r="I73" s="5"/>
      <c r="J73" s="5"/>
      <c r="K73" s="5"/>
      <c r="L73" s="5"/>
      <c r="M73" s="5"/>
      <c r="N73" s="5"/>
      <c r="O73" s="5"/>
      <c r="P73" s="5"/>
      <c r="Q73" s="5"/>
    </row>
    <row r="74" spans="2:17" x14ac:dyDescent="0.25">
      <c r="B74" s="5"/>
      <c r="C74" s="5"/>
      <c r="D74" s="5"/>
      <c r="E74" s="5"/>
      <c r="F74" s="5"/>
      <c r="G74" s="5"/>
      <c r="H74" s="5"/>
      <c r="I74" s="5"/>
      <c r="J74" s="5"/>
      <c r="K74" s="5"/>
      <c r="L74" s="5"/>
      <c r="M74" s="5"/>
      <c r="N74" s="5"/>
      <c r="O74" s="5"/>
      <c r="P74" s="5"/>
      <c r="Q74" s="5"/>
    </row>
    <row r="75" spans="2:17" x14ac:dyDescent="0.25">
      <c r="B75" s="5"/>
      <c r="C75" s="5"/>
      <c r="D75" s="5"/>
      <c r="E75" s="5"/>
      <c r="F75" s="5"/>
      <c r="G75" s="5"/>
      <c r="H75" s="5"/>
      <c r="I75" s="5"/>
      <c r="J75" s="5"/>
      <c r="K75" s="5"/>
      <c r="L75" s="5"/>
      <c r="M75" s="5"/>
      <c r="N75" s="5"/>
      <c r="O75" s="5"/>
      <c r="P75" s="5"/>
      <c r="Q75" s="5"/>
    </row>
    <row r="76" spans="2:17" x14ac:dyDescent="0.25">
      <c r="B76" s="5"/>
      <c r="C76" s="5"/>
      <c r="D76" s="5"/>
      <c r="E76" s="5"/>
      <c r="F76" s="5"/>
      <c r="G76" s="5"/>
      <c r="H76" s="5"/>
      <c r="I76" s="5"/>
      <c r="J76" s="5"/>
      <c r="K76" s="5"/>
      <c r="L76" s="5"/>
      <c r="M76" s="5"/>
      <c r="N76" s="5"/>
      <c r="O76" s="5"/>
      <c r="P76" s="5"/>
      <c r="Q76" s="5"/>
    </row>
    <row r="77" spans="2:17" x14ac:dyDescent="0.25">
      <c r="B77" s="5"/>
      <c r="C77" s="5"/>
      <c r="D77" s="5"/>
      <c r="E77" s="5"/>
      <c r="F77" s="5"/>
      <c r="G77" s="5"/>
      <c r="H77" s="5"/>
      <c r="I77" s="5"/>
      <c r="J77" s="5"/>
      <c r="K77" s="5"/>
      <c r="L77" s="5"/>
      <c r="M77" s="5"/>
      <c r="N77" s="5"/>
      <c r="O77" s="5"/>
      <c r="P77" s="5"/>
      <c r="Q77" s="5"/>
    </row>
    <row r="78" spans="2:17" x14ac:dyDescent="0.25">
      <c r="B78" s="5"/>
      <c r="C78" s="5"/>
      <c r="D78" s="5"/>
      <c r="E78" s="5"/>
      <c r="F78" s="5"/>
      <c r="G78" s="5"/>
      <c r="H78" s="5"/>
      <c r="I78" s="5"/>
      <c r="J78" s="5"/>
      <c r="K78" s="5"/>
      <c r="L78" s="5"/>
      <c r="M78" s="5"/>
      <c r="N78" s="5"/>
      <c r="O78" s="5"/>
      <c r="P78" s="5"/>
      <c r="Q78" s="5"/>
    </row>
    <row r="79" spans="2:17" x14ac:dyDescent="0.25">
      <c r="B79" s="5"/>
      <c r="C79" s="5"/>
      <c r="D79" s="5"/>
      <c r="E79" s="5"/>
      <c r="F79" s="5"/>
      <c r="G79" s="5"/>
      <c r="H79" s="5"/>
      <c r="I79" s="5"/>
      <c r="J79" s="5"/>
      <c r="K79" s="5"/>
      <c r="L79" s="5"/>
      <c r="M79" s="5"/>
      <c r="N79" s="5"/>
      <c r="O79" s="5"/>
      <c r="P79" s="5"/>
      <c r="Q79" s="5"/>
    </row>
    <row r="80" spans="2:17" x14ac:dyDescent="0.25">
      <c r="B80" s="5"/>
      <c r="C80" s="5"/>
      <c r="D80" s="5"/>
      <c r="E80" s="5"/>
      <c r="F80" s="5"/>
      <c r="G80" s="5"/>
      <c r="H80" s="5"/>
      <c r="I80" s="5"/>
      <c r="J80" s="5"/>
      <c r="K80" s="5"/>
      <c r="L80" s="5"/>
      <c r="M80" s="5"/>
      <c r="N80" s="5"/>
      <c r="O80" s="5"/>
      <c r="P80" s="5"/>
      <c r="Q80" s="5"/>
    </row>
    <row r="81" spans="2:17" x14ac:dyDescent="0.25">
      <c r="B81" s="5"/>
      <c r="C81" s="5"/>
      <c r="D81" s="5"/>
      <c r="E81" s="5"/>
      <c r="F81" s="5"/>
      <c r="G81" s="5"/>
      <c r="H81" s="5"/>
      <c r="I81" s="5"/>
      <c r="J81" s="5"/>
      <c r="K81" s="5"/>
      <c r="L81" s="5"/>
      <c r="M81" s="5"/>
      <c r="N81" s="5"/>
      <c r="O81" s="5"/>
      <c r="P81" s="5"/>
      <c r="Q81" s="5"/>
    </row>
    <row r="82" spans="2:17" x14ac:dyDescent="0.25">
      <c r="B82" s="5"/>
      <c r="C82" s="5"/>
      <c r="D82" s="5"/>
      <c r="E82" s="5"/>
      <c r="F82" s="5"/>
      <c r="G82" s="5"/>
      <c r="H82" s="5"/>
      <c r="I82" s="5"/>
      <c r="J82" s="5"/>
      <c r="K82" s="5"/>
      <c r="L82" s="5"/>
      <c r="M82" s="5"/>
      <c r="N82" s="5"/>
      <c r="O82" s="5"/>
      <c r="P82" s="5"/>
      <c r="Q82" s="5"/>
    </row>
    <row r="83" spans="2:17" x14ac:dyDescent="0.25">
      <c r="B83" s="5"/>
      <c r="C83" s="5"/>
      <c r="D83" s="5"/>
      <c r="E83" s="5"/>
      <c r="F83" s="5"/>
      <c r="G83" s="5"/>
      <c r="H83" s="5"/>
      <c r="I83" s="5"/>
      <c r="J83" s="5"/>
      <c r="K83" s="5"/>
      <c r="L83" s="5"/>
      <c r="M83" s="5"/>
      <c r="N83" s="5"/>
      <c r="O83" s="5"/>
      <c r="P83" s="5"/>
      <c r="Q83" s="5"/>
    </row>
    <row r="84" spans="2:17" x14ac:dyDescent="0.25">
      <c r="B84" s="5"/>
      <c r="C84" s="5"/>
      <c r="D84" s="5"/>
      <c r="E84" s="5"/>
      <c r="F84" s="5"/>
      <c r="G84" s="5"/>
      <c r="H84" s="5"/>
      <c r="I84" s="5"/>
      <c r="J84" s="5"/>
      <c r="K84" s="5"/>
      <c r="L84" s="5"/>
      <c r="M84" s="5"/>
      <c r="N84" s="5"/>
      <c r="O84" s="5"/>
      <c r="P84" s="5"/>
      <c r="Q84" s="5"/>
    </row>
    <row r="85" spans="2:17" x14ac:dyDescent="0.25">
      <c r="B85" s="5"/>
      <c r="C85" s="5"/>
      <c r="D85" s="5"/>
      <c r="E85" s="5"/>
      <c r="F85" s="5"/>
      <c r="G85" s="5"/>
      <c r="H85" s="5"/>
      <c r="I85" s="5"/>
      <c r="J85" s="5"/>
      <c r="K85" s="5"/>
      <c r="L85" s="5"/>
      <c r="M85" s="5"/>
      <c r="N85" s="5"/>
      <c r="O85" s="5"/>
      <c r="P85" s="5"/>
      <c r="Q85" s="5"/>
    </row>
    <row r="86" spans="2:17" x14ac:dyDescent="0.25">
      <c r="B86" s="5"/>
      <c r="C86" s="5"/>
      <c r="D86" s="5"/>
      <c r="E86" s="5"/>
      <c r="F86" s="5"/>
      <c r="G86" s="5"/>
      <c r="H86" s="5"/>
      <c r="I86" s="5"/>
      <c r="J86" s="5"/>
      <c r="K86" s="5"/>
      <c r="L86" s="5"/>
      <c r="M86" s="5"/>
      <c r="N86" s="5"/>
      <c r="O86" s="5"/>
      <c r="P86" s="5"/>
      <c r="Q86" s="5"/>
    </row>
    <row r="87" spans="2:17" x14ac:dyDescent="0.25">
      <c r="B87" s="5"/>
      <c r="C87" s="5"/>
      <c r="D87" s="5"/>
      <c r="E87" s="5"/>
      <c r="F87" s="5"/>
      <c r="G87" s="5"/>
      <c r="H87" s="5"/>
      <c r="I87" s="5"/>
      <c r="J87" s="5"/>
      <c r="K87" s="5"/>
      <c r="L87" s="5"/>
      <c r="M87" s="5"/>
      <c r="N87" s="5"/>
      <c r="O87" s="5"/>
      <c r="P87" s="5"/>
      <c r="Q87" s="5"/>
    </row>
    <row r="88" spans="2:17" x14ac:dyDescent="0.25">
      <c r="B88" s="5"/>
      <c r="C88" s="5"/>
      <c r="D88" s="5"/>
      <c r="E88" s="5"/>
      <c r="F88" s="5"/>
      <c r="G88" s="5"/>
      <c r="H88" s="5"/>
      <c r="I88" s="5"/>
      <c r="J88" s="5"/>
      <c r="K88" s="5"/>
      <c r="L88" s="5"/>
      <c r="M88" s="5"/>
      <c r="N88" s="5"/>
      <c r="O88" s="5"/>
      <c r="P88" s="5"/>
      <c r="Q88" s="5"/>
    </row>
    <row r="89" spans="2:17" x14ac:dyDescent="0.25">
      <c r="B89" s="5"/>
      <c r="C89" s="5"/>
      <c r="D89" s="5"/>
      <c r="E89" s="5"/>
      <c r="F89" s="5"/>
      <c r="G89" s="5"/>
      <c r="H89" s="5"/>
      <c r="I89" s="5"/>
      <c r="J89" s="5"/>
      <c r="K89" s="5"/>
      <c r="L89" s="5"/>
      <c r="M89" s="5"/>
      <c r="N89" s="5"/>
      <c r="O89" s="5"/>
      <c r="P89" s="5"/>
      <c r="Q89" s="5"/>
    </row>
    <row r="90" spans="2:17" x14ac:dyDescent="0.25">
      <c r="B90" s="5"/>
      <c r="C90" s="5"/>
      <c r="D90" s="5"/>
      <c r="E90" s="5"/>
      <c r="F90" s="5"/>
      <c r="G90" s="5"/>
      <c r="H90" s="5"/>
      <c r="I90" s="5"/>
      <c r="J90" s="5"/>
      <c r="K90" s="5"/>
      <c r="L90" s="5"/>
      <c r="M90" s="5"/>
      <c r="N90" s="5"/>
      <c r="O90" s="5"/>
      <c r="P90" s="5"/>
      <c r="Q90" s="5"/>
    </row>
    <row r="91" spans="2:17" x14ac:dyDescent="0.25">
      <c r="B91" s="5"/>
      <c r="C91" s="5"/>
      <c r="D91" s="5"/>
      <c r="E91" s="5"/>
      <c r="F91" s="5"/>
      <c r="G91" s="5"/>
      <c r="H91" s="5"/>
      <c r="I91" s="5"/>
      <c r="J91" s="5"/>
      <c r="K91" s="5"/>
      <c r="L91" s="5"/>
      <c r="M91" s="5"/>
      <c r="N91" s="5"/>
      <c r="O91" s="5"/>
      <c r="P91" s="5"/>
      <c r="Q91" s="5"/>
    </row>
    <row r="92" spans="2:17" x14ac:dyDescent="0.25">
      <c r="B92" s="5"/>
      <c r="C92" s="5"/>
      <c r="D92" s="5"/>
      <c r="E92" s="5"/>
      <c r="F92" s="5"/>
      <c r="G92" s="5"/>
      <c r="H92" s="5"/>
      <c r="I92" s="5"/>
      <c r="J92" s="5"/>
      <c r="K92" s="5"/>
      <c r="L92" s="5"/>
      <c r="M92" s="5"/>
      <c r="N92" s="5"/>
      <c r="O92" s="5"/>
      <c r="P92" s="5"/>
      <c r="Q92" s="5"/>
    </row>
    <row r="93" spans="2:17" x14ac:dyDescent="0.25">
      <c r="B93" s="5"/>
      <c r="C93" s="5"/>
      <c r="D93" s="5"/>
      <c r="E93" s="5"/>
      <c r="F93" s="5"/>
      <c r="G93" s="5"/>
      <c r="H93" s="5"/>
      <c r="I93" s="5"/>
      <c r="J93" s="5"/>
      <c r="K93" s="5"/>
      <c r="L93" s="5"/>
      <c r="M93" s="5"/>
      <c r="N93" s="5"/>
      <c r="O93" s="5"/>
      <c r="P93" s="5"/>
      <c r="Q93" s="5"/>
    </row>
    <row r="94" spans="2:17" x14ac:dyDescent="0.25">
      <c r="B94" s="5"/>
      <c r="C94" s="5"/>
      <c r="D94" s="5"/>
      <c r="E94" s="5"/>
      <c r="F94" s="5"/>
      <c r="G94" s="5"/>
      <c r="H94" s="5"/>
      <c r="I94" s="5"/>
      <c r="J94" s="5"/>
      <c r="K94" s="5"/>
      <c r="L94" s="5"/>
      <c r="M94" s="5"/>
      <c r="N94" s="5"/>
      <c r="O94" s="5"/>
      <c r="P94" s="5"/>
      <c r="Q94" s="5"/>
    </row>
    <row r="95" spans="2:17" x14ac:dyDescent="0.25">
      <c r="B95" s="5"/>
      <c r="C95" s="5"/>
      <c r="D95" s="5"/>
      <c r="E95" s="5"/>
      <c r="F95" s="5"/>
      <c r="G95" s="5"/>
      <c r="H95" s="5"/>
      <c r="I95" s="5"/>
      <c r="J95" s="5"/>
      <c r="K95" s="5"/>
      <c r="L95" s="5"/>
      <c r="M95" s="5"/>
      <c r="N95" s="5"/>
      <c r="O95" s="5"/>
      <c r="P95" s="5"/>
      <c r="Q95" s="5"/>
    </row>
    <row r="96" spans="2:17" x14ac:dyDescent="0.25">
      <c r="B96" s="5"/>
      <c r="C96" s="5"/>
      <c r="D96" s="5"/>
      <c r="E96" s="5"/>
      <c r="F96" s="5"/>
      <c r="G96" s="5"/>
      <c r="H96" s="5"/>
      <c r="I96" s="5"/>
      <c r="J96" s="5"/>
      <c r="K96" s="5"/>
      <c r="L96" s="5"/>
      <c r="M96" s="5"/>
      <c r="N96" s="5"/>
      <c r="O96" s="5"/>
      <c r="P96" s="5"/>
      <c r="Q96" s="5"/>
    </row>
    <row r="97" spans="2:17" x14ac:dyDescent="0.25">
      <c r="B97" s="5"/>
      <c r="C97" s="5"/>
      <c r="D97" s="5"/>
      <c r="E97" s="5"/>
      <c r="F97" s="5"/>
      <c r="G97" s="5"/>
      <c r="H97" s="5"/>
      <c r="I97" s="5"/>
      <c r="J97" s="5"/>
      <c r="K97" s="5"/>
      <c r="L97" s="5"/>
      <c r="M97" s="5"/>
      <c r="N97" s="5"/>
      <c r="O97" s="5"/>
      <c r="P97" s="5"/>
      <c r="Q97" s="5"/>
    </row>
    <row r="98" spans="2:17" x14ac:dyDescent="0.25">
      <c r="B98" s="5"/>
      <c r="C98" s="5"/>
      <c r="D98" s="5"/>
      <c r="E98" s="5"/>
      <c r="F98" s="5"/>
      <c r="G98" s="5"/>
      <c r="H98" s="5"/>
      <c r="I98" s="5"/>
      <c r="J98" s="5"/>
      <c r="K98" s="5"/>
      <c r="L98" s="5"/>
      <c r="M98" s="5"/>
      <c r="N98" s="5"/>
      <c r="O98" s="5"/>
      <c r="P98" s="5"/>
      <c r="Q98" s="5"/>
    </row>
    <row r="99" spans="2:17" x14ac:dyDescent="0.25">
      <c r="B99" s="5"/>
      <c r="C99" s="5"/>
      <c r="D99" s="5"/>
      <c r="E99" s="5"/>
      <c r="F99" s="5"/>
      <c r="G99" s="5"/>
      <c r="H99" s="5"/>
      <c r="I99" s="5"/>
      <c r="J99" s="5"/>
      <c r="K99" s="5"/>
      <c r="L99" s="5"/>
      <c r="M99" s="5"/>
      <c r="N99" s="5"/>
      <c r="O99" s="5"/>
      <c r="P99" s="5"/>
      <c r="Q99" s="5"/>
    </row>
    <row r="100" spans="2:17" x14ac:dyDescent="0.25">
      <c r="B100" s="5"/>
      <c r="C100" s="5"/>
      <c r="D100" s="5"/>
      <c r="E100" s="5"/>
      <c r="F100" s="5"/>
      <c r="G100" s="5"/>
      <c r="H100" s="5"/>
      <c r="I100" s="5"/>
      <c r="J100" s="5"/>
      <c r="K100" s="5"/>
      <c r="L100" s="5"/>
      <c r="M100" s="5"/>
      <c r="N100" s="5"/>
      <c r="O100" s="5"/>
      <c r="P100" s="5"/>
      <c r="Q100" s="5"/>
    </row>
    <row r="101" spans="2:17" x14ac:dyDescent="0.25">
      <c r="B101" s="5"/>
      <c r="C101" s="5"/>
      <c r="D101" s="5"/>
      <c r="E101" s="5"/>
      <c r="F101" s="5"/>
      <c r="G101" s="5"/>
      <c r="H101" s="5"/>
      <c r="I101" s="5"/>
      <c r="J101" s="5"/>
      <c r="K101" s="5"/>
      <c r="L101" s="5"/>
      <c r="M101" s="5"/>
      <c r="N101" s="5"/>
      <c r="O101" s="5"/>
      <c r="P101" s="5"/>
      <c r="Q101" s="5"/>
    </row>
    <row r="102" spans="2:17" x14ac:dyDescent="0.25">
      <c r="B102" s="5"/>
      <c r="C102" s="5"/>
      <c r="D102" s="5"/>
      <c r="E102" s="5"/>
      <c r="F102" s="5"/>
      <c r="G102" s="5"/>
      <c r="H102" s="5"/>
      <c r="I102" s="5"/>
      <c r="J102" s="5"/>
      <c r="K102" s="5"/>
      <c r="L102" s="5"/>
      <c r="M102" s="5"/>
      <c r="N102" s="5"/>
      <c r="O102" s="5"/>
      <c r="P102" s="5"/>
      <c r="Q102" s="5"/>
    </row>
    <row r="103" spans="2:17" x14ac:dyDescent="0.25">
      <c r="B103" s="5"/>
      <c r="C103" s="5"/>
      <c r="D103" s="5"/>
      <c r="E103" s="5"/>
      <c r="F103" s="5"/>
      <c r="G103" s="5"/>
      <c r="H103" s="5"/>
      <c r="I103" s="5"/>
      <c r="J103" s="5"/>
      <c r="K103" s="5"/>
      <c r="L103" s="5"/>
      <c r="M103" s="5"/>
      <c r="N103" s="5"/>
      <c r="O103" s="5"/>
      <c r="P103" s="5"/>
      <c r="Q103" s="5"/>
    </row>
    <row r="104" spans="2:17" x14ac:dyDescent="0.25">
      <c r="B104" s="5"/>
      <c r="C104" s="5"/>
      <c r="D104" s="5"/>
      <c r="E104" s="5"/>
      <c r="F104" s="5"/>
      <c r="G104" s="5"/>
      <c r="H104" s="5"/>
      <c r="I104" s="5"/>
      <c r="J104" s="5"/>
      <c r="K104" s="5"/>
      <c r="L104" s="5"/>
      <c r="M104" s="5"/>
      <c r="N104" s="5"/>
      <c r="O104" s="5"/>
      <c r="P104" s="5"/>
      <c r="Q104" s="5"/>
    </row>
    <row r="105" spans="2:17" x14ac:dyDescent="0.25">
      <c r="B105" s="5"/>
      <c r="C105" s="5"/>
      <c r="D105" s="5"/>
      <c r="E105" s="5"/>
      <c r="F105" s="5"/>
      <c r="G105" s="5"/>
      <c r="H105" s="5"/>
      <c r="I105" s="5"/>
      <c r="J105" s="5"/>
      <c r="K105" s="5"/>
      <c r="L105" s="5"/>
      <c r="M105" s="5"/>
      <c r="N105" s="5"/>
      <c r="O105" s="5"/>
      <c r="P105" s="5"/>
      <c r="Q105" s="5"/>
    </row>
    <row r="106" spans="2:17" x14ac:dyDescent="0.25">
      <c r="B106" s="5"/>
      <c r="C106" s="5"/>
      <c r="D106" s="5"/>
      <c r="E106" s="5"/>
      <c r="F106" s="5"/>
      <c r="G106" s="5"/>
      <c r="H106" s="5"/>
      <c r="I106" s="5"/>
      <c r="J106" s="5"/>
      <c r="K106" s="5"/>
      <c r="L106" s="5"/>
      <c r="M106" s="5"/>
      <c r="N106" s="5"/>
      <c r="O106" s="5"/>
      <c r="P106" s="5"/>
      <c r="Q106" s="5"/>
    </row>
    <row r="107" spans="2:17" x14ac:dyDescent="0.25">
      <c r="B107" s="5"/>
      <c r="C107" s="5"/>
      <c r="D107" s="5"/>
      <c r="E107" s="5"/>
      <c r="F107" s="5"/>
      <c r="G107" s="5"/>
      <c r="H107" s="5"/>
      <c r="I107" s="5"/>
      <c r="J107" s="5"/>
      <c r="K107" s="5"/>
      <c r="L107" s="5"/>
      <c r="M107" s="5"/>
      <c r="N107" s="5"/>
      <c r="O107" s="5"/>
      <c r="P107" s="5"/>
      <c r="Q107" s="5"/>
    </row>
    <row r="108" spans="2:17" x14ac:dyDescent="0.25">
      <c r="B108" s="5"/>
      <c r="C108" s="5"/>
      <c r="D108" s="5"/>
      <c r="E108" s="5"/>
      <c r="F108" s="5"/>
      <c r="G108" s="5"/>
      <c r="H108" s="5"/>
      <c r="I108" s="5"/>
      <c r="J108" s="5"/>
      <c r="K108" s="5"/>
      <c r="L108" s="5"/>
      <c r="M108" s="5"/>
      <c r="N108" s="5"/>
      <c r="O108" s="5"/>
      <c r="P108" s="5"/>
      <c r="Q108" s="5"/>
    </row>
    <row r="109" spans="2:17" x14ac:dyDescent="0.25">
      <c r="B109" s="5"/>
      <c r="C109" s="5"/>
      <c r="D109" s="5"/>
      <c r="E109" s="5"/>
      <c r="F109" s="5"/>
      <c r="G109" s="5"/>
      <c r="H109" s="5"/>
      <c r="I109" s="5"/>
      <c r="J109" s="5"/>
      <c r="K109" s="5"/>
      <c r="L109" s="5"/>
      <c r="M109" s="5"/>
      <c r="N109" s="5"/>
      <c r="O109" s="5"/>
      <c r="P109" s="5"/>
      <c r="Q109" s="5"/>
    </row>
    <row r="110" spans="2:17" x14ac:dyDescent="0.25">
      <c r="B110" s="5"/>
      <c r="C110" s="5"/>
      <c r="D110" s="5"/>
      <c r="E110" s="5"/>
      <c r="F110" s="5"/>
      <c r="G110" s="5"/>
      <c r="H110" s="5"/>
      <c r="I110" s="5"/>
      <c r="J110" s="5"/>
      <c r="K110" s="5"/>
      <c r="L110" s="5"/>
      <c r="M110" s="5"/>
      <c r="N110" s="5"/>
      <c r="O110" s="5"/>
      <c r="P110" s="5"/>
      <c r="Q110" s="5"/>
    </row>
    <row r="111" spans="2:17" x14ac:dyDescent="0.25">
      <c r="B111" s="5"/>
      <c r="C111" s="5"/>
      <c r="D111" s="5"/>
      <c r="E111" s="5"/>
      <c r="F111" s="5"/>
      <c r="G111" s="5"/>
      <c r="H111" s="5"/>
      <c r="I111" s="5"/>
      <c r="J111" s="5"/>
      <c r="K111" s="5"/>
      <c r="L111" s="5"/>
      <c r="M111" s="5"/>
      <c r="N111" s="5"/>
      <c r="O111" s="5"/>
      <c r="P111" s="5"/>
      <c r="Q111" s="5"/>
    </row>
    <row r="112" spans="2:17" x14ac:dyDescent="0.25">
      <c r="B112" s="5"/>
      <c r="C112" s="5"/>
      <c r="D112" s="5"/>
      <c r="E112" s="5"/>
      <c r="F112" s="5"/>
      <c r="G112" s="5"/>
      <c r="H112" s="5"/>
      <c r="I112" s="5"/>
      <c r="J112" s="5"/>
      <c r="K112" s="5"/>
      <c r="L112" s="5"/>
      <c r="M112" s="5"/>
      <c r="N112" s="5"/>
      <c r="O112" s="5"/>
      <c r="P112" s="5"/>
      <c r="Q112" s="5"/>
    </row>
    <row r="113" spans="2:17" x14ac:dyDescent="0.25">
      <c r="B113" s="5"/>
      <c r="C113" s="5"/>
      <c r="D113" s="5"/>
      <c r="E113" s="5"/>
      <c r="F113" s="5"/>
      <c r="G113" s="5"/>
      <c r="H113" s="5"/>
      <c r="I113" s="5"/>
      <c r="J113" s="5"/>
      <c r="K113" s="5"/>
      <c r="L113" s="5"/>
      <c r="M113" s="5"/>
      <c r="N113" s="5"/>
      <c r="O113" s="5"/>
      <c r="P113" s="5"/>
      <c r="Q113" s="5"/>
    </row>
    <row r="114" spans="2:17" x14ac:dyDescent="0.25">
      <c r="B114" s="5"/>
      <c r="C114" s="5"/>
      <c r="D114" s="5"/>
      <c r="E114" s="5"/>
      <c r="F114" s="5"/>
      <c r="G114" s="5"/>
      <c r="H114" s="5"/>
      <c r="I114" s="5"/>
      <c r="J114" s="5"/>
      <c r="K114" s="5"/>
      <c r="L114" s="5"/>
      <c r="M114" s="5"/>
      <c r="N114" s="5"/>
      <c r="O114" s="5"/>
      <c r="P114" s="5"/>
      <c r="Q114" s="5"/>
    </row>
    <row r="115" spans="2:17" x14ac:dyDescent="0.25">
      <c r="B115" s="5"/>
      <c r="C115" s="5"/>
      <c r="D115" s="5"/>
      <c r="E115" s="5"/>
      <c r="F115" s="5"/>
      <c r="G115" s="5"/>
      <c r="H115" s="5"/>
      <c r="I115" s="5"/>
      <c r="J115" s="5"/>
      <c r="K115" s="5"/>
      <c r="L115" s="5"/>
      <c r="M115" s="5"/>
      <c r="N115" s="5"/>
      <c r="O115" s="5"/>
      <c r="P115" s="5"/>
      <c r="Q115" s="5"/>
    </row>
    <row r="116" spans="2:17" x14ac:dyDescent="0.25">
      <c r="B116" s="5"/>
      <c r="C116" s="5"/>
      <c r="D116" s="5"/>
      <c r="E116" s="5"/>
      <c r="F116" s="5"/>
      <c r="G116" s="5"/>
      <c r="H116" s="5"/>
      <c r="I116" s="5"/>
      <c r="J116" s="5"/>
      <c r="K116" s="5"/>
      <c r="L116" s="5"/>
      <c r="M116" s="5"/>
      <c r="N116" s="5"/>
      <c r="O116" s="5"/>
      <c r="P116" s="5"/>
      <c r="Q116" s="5"/>
    </row>
    <row r="117" spans="2:17" x14ac:dyDescent="0.25">
      <c r="B117" s="5"/>
      <c r="C117" s="5"/>
      <c r="D117" s="5"/>
      <c r="E117" s="5"/>
      <c r="F117" s="5"/>
      <c r="G117" s="5"/>
      <c r="H117" s="5"/>
      <c r="I117" s="5"/>
      <c r="J117" s="5"/>
      <c r="K117" s="5"/>
      <c r="L117" s="5"/>
      <c r="M117" s="5"/>
      <c r="N117" s="5"/>
      <c r="O117" s="5"/>
      <c r="P117" s="5"/>
      <c r="Q117" s="5"/>
    </row>
    <row r="118" spans="2:17" x14ac:dyDescent="0.25">
      <c r="B118" s="5"/>
      <c r="C118" s="5"/>
      <c r="D118" s="5"/>
      <c r="E118" s="5"/>
      <c r="F118" s="5"/>
      <c r="G118" s="5"/>
      <c r="H118" s="5"/>
      <c r="I118" s="5"/>
      <c r="J118" s="5"/>
      <c r="K118" s="5"/>
      <c r="L118" s="5"/>
      <c r="M118" s="5"/>
      <c r="N118" s="5"/>
      <c r="O118" s="5"/>
      <c r="P118" s="5"/>
      <c r="Q118" s="5"/>
    </row>
    <row r="119" spans="2:17" x14ac:dyDescent="0.25">
      <c r="B119" s="5"/>
      <c r="C119" s="5"/>
      <c r="D119" s="5"/>
      <c r="E119" s="5"/>
      <c r="F119" s="5"/>
      <c r="G119" s="5"/>
      <c r="H119" s="5"/>
      <c r="I119" s="5"/>
      <c r="J119" s="5"/>
      <c r="K119" s="5"/>
      <c r="L119" s="5"/>
      <c r="M119" s="5"/>
      <c r="N119" s="5"/>
      <c r="O119" s="5"/>
      <c r="P119" s="5"/>
      <c r="Q119" s="5"/>
    </row>
    <row r="120" spans="2:17" x14ac:dyDescent="0.25">
      <c r="B120" s="5"/>
      <c r="C120" s="5"/>
      <c r="D120" s="5"/>
      <c r="E120" s="5"/>
      <c r="F120" s="5"/>
      <c r="G120" s="5"/>
      <c r="H120" s="5"/>
      <c r="I120" s="5"/>
      <c r="J120" s="5"/>
      <c r="K120" s="5"/>
      <c r="L120" s="5"/>
      <c r="M120" s="5"/>
      <c r="N120" s="5"/>
      <c r="O120" s="5"/>
      <c r="P120" s="5"/>
      <c r="Q120" s="5"/>
    </row>
    <row r="121" spans="2:17" x14ac:dyDescent="0.25">
      <c r="B121" s="5"/>
      <c r="C121" s="5"/>
      <c r="D121" s="5"/>
      <c r="E121" s="5"/>
      <c r="F121" s="5"/>
      <c r="G121" s="5"/>
      <c r="H121" s="5"/>
      <c r="I121" s="5"/>
      <c r="J121" s="5"/>
      <c r="K121" s="5"/>
      <c r="L121" s="5"/>
      <c r="M121" s="5"/>
      <c r="N121" s="5"/>
      <c r="O121" s="5"/>
      <c r="P121" s="5"/>
      <c r="Q121" s="5"/>
    </row>
    <row r="122" spans="2:17" x14ac:dyDescent="0.25">
      <c r="B122" s="5"/>
      <c r="C122" s="5"/>
      <c r="D122" s="5"/>
      <c r="E122" s="5"/>
      <c r="F122" s="5"/>
      <c r="G122" s="5"/>
      <c r="H122" s="5"/>
      <c r="I122" s="5"/>
      <c r="J122" s="5"/>
      <c r="K122" s="5"/>
      <c r="L122" s="5"/>
      <c r="M122" s="5"/>
      <c r="N122" s="5"/>
      <c r="O122" s="5"/>
      <c r="P122" s="5"/>
      <c r="Q122" s="5"/>
    </row>
    <row r="123" spans="2:17" x14ac:dyDescent="0.25">
      <c r="B123" s="5"/>
      <c r="C123" s="5"/>
      <c r="D123" s="5"/>
      <c r="E123" s="5"/>
      <c r="F123" s="5"/>
      <c r="G123" s="5"/>
      <c r="H123" s="5"/>
      <c r="I123" s="5"/>
      <c r="J123" s="5"/>
      <c r="K123" s="5"/>
      <c r="L123" s="5"/>
      <c r="M123" s="5"/>
      <c r="N123" s="5"/>
      <c r="O123" s="5"/>
      <c r="P123" s="5"/>
      <c r="Q123" s="5"/>
    </row>
    <row r="124" spans="2:17" x14ac:dyDescent="0.25">
      <c r="B124" s="5"/>
      <c r="C124" s="5"/>
      <c r="D124" s="5"/>
      <c r="E124" s="5"/>
      <c r="F124" s="5"/>
      <c r="G124" s="5"/>
      <c r="H124" s="5"/>
      <c r="I124" s="5"/>
      <c r="J124" s="5"/>
      <c r="K124" s="5"/>
      <c r="L124" s="5"/>
      <c r="M124" s="5"/>
      <c r="N124" s="5"/>
      <c r="O124" s="5"/>
      <c r="P124" s="5"/>
      <c r="Q124" s="5"/>
    </row>
    <row r="125" spans="2:17" x14ac:dyDescent="0.25">
      <c r="B125" s="5"/>
      <c r="C125" s="5"/>
      <c r="D125" s="5"/>
      <c r="E125" s="5"/>
      <c r="F125" s="5"/>
      <c r="G125" s="5"/>
      <c r="H125" s="5"/>
      <c r="I125" s="5"/>
      <c r="J125" s="5"/>
      <c r="K125" s="5"/>
      <c r="L125" s="5"/>
      <c r="M125" s="5"/>
      <c r="N125" s="5"/>
      <c r="O125" s="5"/>
      <c r="P125" s="5"/>
      <c r="Q125" s="5"/>
    </row>
    <row r="126" spans="2:17" x14ac:dyDescent="0.25">
      <c r="B126" s="5"/>
      <c r="C126" s="5"/>
      <c r="D126" s="5"/>
      <c r="E126" s="5"/>
      <c r="F126" s="5"/>
      <c r="G126" s="5"/>
      <c r="H126" s="5"/>
      <c r="I126" s="5"/>
      <c r="J126" s="5"/>
      <c r="K126" s="5"/>
      <c r="L126" s="5"/>
      <c r="M126" s="5"/>
      <c r="N126" s="5"/>
      <c r="O126" s="5"/>
      <c r="P126" s="5"/>
      <c r="Q126" s="5"/>
    </row>
    <row r="127" spans="2:17" x14ac:dyDescent="0.25">
      <c r="B127" s="5"/>
      <c r="C127" s="5"/>
      <c r="D127" s="5"/>
      <c r="E127" s="5"/>
      <c r="F127" s="5"/>
      <c r="G127" s="5"/>
      <c r="H127" s="5"/>
      <c r="I127" s="5"/>
      <c r="J127" s="5"/>
      <c r="K127" s="5"/>
      <c r="L127" s="5"/>
      <c r="M127" s="5"/>
      <c r="N127" s="5"/>
      <c r="O127" s="5"/>
      <c r="P127" s="5"/>
      <c r="Q127" s="5"/>
    </row>
    <row r="128" spans="2:17" x14ac:dyDescent="0.25">
      <c r="B128" s="5"/>
      <c r="C128" s="5"/>
      <c r="D128" s="5"/>
      <c r="E128" s="5"/>
      <c r="F128" s="5"/>
      <c r="G128" s="5"/>
      <c r="H128" s="5"/>
      <c r="I128" s="5"/>
      <c r="J128" s="5"/>
      <c r="K128" s="5"/>
      <c r="L128" s="5"/>
      <c r="M128" s="5"/>
      <c r="N128" s="5"/>
      <c r="O128" s="5"/>
      <c r="P128" s="5"/>
      <c r="Q128" s="5"/>
    </row>
    <row r="129" spans="2:17" x14ac:dyDescent="0.25">
      <c r="B129" s="5"/>
      <c r="C129" s="5"/>
      <c r="D129" s="5"/>
      <c r="E129" s="5"/>
      <c r="F129" s="5"/>
      <c r="G129" s="5"/>
      <c r="H129" s="5"/>
      <c r="I129" s="5"/>
      <c r="J129" s="5"/>
      <c r="K129" s="5"/>
      <c r="L129" s="5"/>
      <c r="M129" s="5"/>
      <c r="N129" s="5"/>
      <c r="O129" s="5"/>
      <c r="P129" s="5"/>
      <c r="Q129" s="5"/>
    </row>
    <row r="130" spans="2:17" x14ac:dyDescent="0.25">
      <c r="B130" s="5"/>
      <c r="C130" s="5"/>
      <c r="D130" s="5"/>
      <c r="E130" s="5"/>
      <c r="F130" s="5"/>
      <c r="G130" s="5"/>
      <c r="H130" s="5"/>
      <c r="I130" s="5"/>
      <c r="J130" s="5"/>
      <c r="K130" s="5"/>
      <c r="L130" s="5"/>
      <c r="M130" s="5"/>
      <c r="N130" s="5"/>
      <c r="O130" s="5"/>
      <c r="P130" s="5"/>
      <c r="Q130" s="5"/>
    </row>
    <row r="131" spans="2:17" x14ac:dyDescent="0.25">
      <c r="B131" s="5"/>
      <c r="C131" s="5"/>
      <c r="D131" s="5"/>
      <c r="E131" s="5"/>
      <c r="F131" s="5"/>
      <c r="G131" s="5"/>
      <c r="H131" s="5"/>
      <c r="I131" s="5"/>
      <c r="J131" s="5"/>
      <c r="K131" s="5"/>
      <c r="L131" s="5"/>
      <c r="M131" s="5"/>
      <c r="N131" s="5"/>
      <c r="O131" s="5"/>
      <c r="P131" s="5"/>
      <c r="Q131" s="5"/>
    </row>
    <row r="468" spans="19:20" x14ac:dyDescent="0.25">
      <c r="S468" s="12"/>
    </row>
    <row r="469" spans="19:20" x14ac:dyDescent="0.25">
      <c r="S469" s="12"/>
      <c r="T469" s="4"/>
    </row>
    <row r="470" spans="19:20" x14ac:dyDescent="0.25">
      <c r="S470" s="12"/>
      <c r="T470" s="4"/>
    </row>
    <row r="471" spans="19:20" x14ac:dyDescent="0.25">
      <c r="S471" s="12"/>
      <c r="T471" s="4"/>
    </row>
    <row r="472" spans="19:20" x14ac:dyDescent="0.25">
      <c r="S472" s="12"/>
      <c r="T472" s="4"/>
    </row>
    <row r="473" spans="19:20" x14ac:dyDescent="0.25">
      <c r="S473" s="12"/>
      <c r="T473" s="4"/>
    </row>
    <row r="474" spans="19:20" x14ac:dyDescent="0.25">
      <c r="S474" s="12"/>
      <c r="T474" s="4"/>
    </row>
    <row r="475" spans="19:20" x14ac:dyDescent="0.25">
      <c r="S475" s="12"/>
      <c r="T475" s="4"/>
    </row>
    <row r="476" spans="19:20" x14ac:dyDescent="0.25">
      <c r="S476" s="12"/>
      <c r="T476" s="4"/>
    </row>
    <row r="477" spans="19:20" x14ac:dyDescent="0.25">
      <c r="S477" s="12"/>
      <c r="T477" s="4"/>
    </row>
    <row r="478" spans="19:20" x14ac:dyDescent="0.25">
      <c r="S478" s="12"/>
      <c r="T478" s="4"/>
    </row>
    <row r="479" spans="19:20" x14ac:dyDescent="0.25">
      <c r="S479" s="12"/>
      <c r="T479" s="4"/>
    </row>
    <row r="480" spans="19:20" x14ac:dyDescent="0.25">
      <c r="S480" s="12"/>
      <c r="T480" s="4"/>
    </row>
    <row r="481" spans="19:20" x14ac:dyDescent="0.25">
      <c r="S481" s="12"/>
      <c r="T481" s="4"/>
    </row>
    <row r="482" spans="19:20" x14ac:dyDescent="0.25">
      <c r="S482" s="12"/>
      <c r="T482" s="4"/>
    </row>
    <row r="483" spans="19:20" x14ac:dyDescent="0.25">
      <c r="S483" s="12"/>
      <c r="T483" s="4"/>
    </row>
    <row r="484" spans="19:20" x14ac:dyDescent="0.25">
      <c r="S484" s="12"/>
      <c r="T484" s="4"/>
    </row>
    <row r="485" spans="19:20" x14ac:dyDescent="0.25">
      <c r="S485" s="12"/>
      <c r="T485" s="4"/>
    </row>
    <row r="486" spans="19:20" x14ac:dyDescent="0.25">
      <c r="S486" s="12"/>
      <c r="T486" s="4"/>
    </row>
    <row r="487" spans="19:20" x14ac:dyDescent="0.25">
      <c r="S487" s="12"/>
      <c r="T487" s="4"/>
    </row>
    <row r="488" spans="19:20" x14ac:dyDescent="0.25">
      <c r="S488" s="12"/>
      <c r="T488" s="4"/>
    </row>
    <row r="489" spans="19:20" x14ac:dyDescent="0.25">
      <c r="S489" s="12"/>
      <c r="T489" s="4"/>
    </row>
    <row r="490" spans="19:20" x14ac:dyDescent="0.25">
      <c r="S490" s="12"/>
      <c r="T490" s="4"/>
    </row>
    <row r="491" spans="19:20" x14ac:dyDescent="0.25">
      <c r="S491" s="12"/>
      <c r="T491" s="4"/>
    </row>
    <row r="492" spans="19:20" x14ac:dyDescent="0.25">
      <c r="S492" s="12"/>
      <c r="T492" s="4"/>
    </row>
    <row r="493" spans="19:20" x14ac:dyDescent="0.25">
      <c r="S493" s="12"/>
      <c r="T493" s="4"/>
    </row>
    <row r="494" spans="19:20" x14ac:dyDescent="0.25">
      <c r="S494" s="12"/>
      <c r="T494" s="4"/>
    </row>
    <row r="495" spans="19:20" x14ac:dyDescent="0.25">
      <c r="S495" s="12"/>
      <c r="T495" s="4"/>
    </row>
    <row r="496" spans="19:20" x14ac:dyDescent="0.25">
      <c r="S496" s="12"/>
      <c r="T496" s="4"/>
    </row>
    <row r="497" spans="19:20" x14ac:dyDescent="0.25">
      <c r="S497" s="12"/>
      <c r="T497" s="4"/>
    </row>
    <row r="498" spans="19:20" x14ac:dyDescent="0.25">
      <c r="S498" s="12"/>
      <c r="T498" s="4"/>
    </row>
    <row r="499" spans="19:20" x14ac:dyDescent="0.25">
      <c r="S499" s="12"/>
      <c r="T499" s="4"/>
    </row>
    <row r="500" spans="19:20" x14ac:dyDescent="0.25">
      <c r="S500" s="12"/>
      <c r="T500" s="4"/>
    </row>
    <row r="501" spans="19:20" x14ac:dyDescent="0.25">
      <c r="S501" s="12"/>
      <c r="T501" s="4"/>
    </row>
    <row r="502" spans="19:20" x14ac:dyDescent="0.25">
      <c r="S502" s="12"/>
      <c r="T502" s="4"/>
    </row>
    <row r="503" spans="19:20" x14ac:dyDescent="0.25">
      <c r="S503" s="12"/>
      <c r="T503" s="4"/>
    </row>
    <row r="504" spans="19:20" x14ac:dyDescent="0.25">
      <c r="S504" s="12"/>
      <c r="T504" s="4"/>
    </row>
    <row r="505" spans="19:20" x14ac:dyDescent="0.25">
      <c r="S505" s="12"/>
      <c r="T505" s="4"/>
    </row>
    <row r="506" spans="19:20" x14ac:dyDescent="0.25">
      <c r="S506" s="12"/>
      <c r="T506" s="4"/>
    </row>
    <row r="507" spans="19:20" x14ac:dyDescent="0.25">
      <c r="S507" s="12"/>
      <c r="T507" s="4"/>
    </row>
    <row r="508" spans="19:20" x14ac:dyDescent="0.25">
      <c r="S508" s="12"/>
      <c r="T508" s="4"/>
    </row>
    <row r="509" spans="19:20" x14ac:dyDescent="0.25">
      <c r="S509" s="12"/>
      <c r="T509" s="4"/>
    </row>
    <row r="510" spans="19:20" x14ac:dyDescent="0.25">
      <c r="S510" s="12"/>
      <c r="T510" s="4"/>
    </row>
    <row r="511" spans="19:20" x14ac:dyDescent="0.25">
      <c r="S511" s="12"/>
      <c r="T511" s="4"/>
    </row>
    <row r="512" spans="19:20" x14ac:dyDescent="0.25">
      <c r="S512" s="12"/>
      <c r="T512" s="4"/>
    </row>
    <row r="513" spans="19:20" x14ac:dyDescent="0.25">
      <c r="S513" s="12"/>
      <c r="T513" s="4"/>
    </row>
    <row r="514" spans="19:20" x14ac:dyDescent="0.25">
      <c r="S514" s="12"/>
      <c r="T514" s="4"/>
    </row>
    <row r="515" spans="19:20" x14ac:dyDescent="0.25">
      <c r="S515" s="12"/>
      <c r="T515" s="4"/>
    </row>
    <row r="516" spans="19:20" x14ac:dyDescent="0.25">
      <c r="S516" s="12"/>
      <c r="T516" s="4"/>
    </row>
    <row r="517" spans="19:20" x14ac:dyDescent="0.25">
      <c r="S517" s="12"/>
      <c r="T517" s="4"/>
    </row>
    <row r="518" spans="19:20" x14ac:dyDescent="0.25">
      <c r="S518" s="12"/>
      <c r="T518" s="4"/>
    </row>
    <row r="519" spans="19:20" x14ac:dyDescent="0.25">
      <c r="S519" s="12"/>
      <c r="T519" s="4"/>
    </row>
    <row r="520" spans="19:20" x14ac:dyDescent="0.25">
      <c r="S520" s="12"/>
      <c r="T520" s="4"/>
    </row>
    <row r="521" spans="19:20" x14ac:dyDescent="0.25">
      <c r="S521" s="12"/>
      <c r="T521" s="4"/>
    </row>
    <row r="522" spans="19:20" x14ac:dyDescent="0.25">
      <c r="S522" s="12"/>
      <c r="T522" s="4"/>
    </row>
    <row r="523" spans="19:20" x14ac:dyDescent="0.25">
      <c r="S523" s="12"/>
      <c r="T523" s="4"/>
    </row>
    <row r="524" spans="19:20" x14ac:dyDescent="0.25">
      <c r="S524" s="12"/>
      <c r="T524" s="4"/>
    </row>
    <row r="525" spans="19:20" x14ac:dyDescent="0.25">
      <c r="S525" s="12"/>
      <c r="T525" s="4"/>
    </row>
    <row r="526" spans="19:20" x14ac:dyDescent="0.25">
      <c r="S526" s="12"/>
      <c r="T526" s="4"/>
    </row>
    <row r="527" spans="19:20" x14ac:dyDescent="0.25">
      <c r="S527" s="12"/>
      <c r="T527" s="4"/>
    </row>
    <row r="528" spans="19:20" x14ac:dyDescent="0.25">
      <c r="S528" s="12"/>
      <c r="T528" s="4"/>
    </row>
    <row r="529" spans="19:20" x14ac:dyDescent="0.25">
      <c r="S529" s="12"/>
      <c r="T529" s="4"/>
    </row>
    <row r="530" spans="19:20" x14ac:dyDescent="0.25">
      <c r="S530" s="12"/>
      <c r="T530" s="4"/>
    </row>
    <row r="531" spans="19:20" x14ac:dyDescent="0.25">
      <c r="S531" s="12"/>
      <c r="T531" s="4"/>
    </row>
    <row r="532" spans="19:20" x14ac:dyDescent="0.25">
      <c r="S532" s="12"/>
      <c r="T532" s="4"/>
    </row>
    <row r="533" spans="19:20" x14ac:dyDescent="0.25">
      <c r="S533" s="12"/>
      <c r="T533" s="4"/>
    </row>
    <row r="534" spans="19:20" x14ac:dyDescent="0.25">
      <c r="S534" s="12"/>
      <c r="T534" s="4"/>
    </row>
    <row r="535" spans="19:20" x14ac:dyDescent="0.25">
      <c r="S535" s="12"/>
      <c r="T535" s="4"/>
    </row>
    <row r="536" spans="19:20" x14ac:dyDescent="0.25">
      <c r="S536" s="12"/>
      <c r="T536" s="4"/>
    </row>
    <row r="537" spans="19:20" x14ac:dyDescent="0.25">
      <c r="S537" s="12"/>
      <c r="T537" s="4"/>
    </row>
    <row r="538" spans="19:20" x14ac:dyDescent="0.25">
      <c r="S538" s="12"/>
      <c r="T538" s="4"/>
    </row>
    <row r="539" spans="19:20" x14ac:dyDescent="0.25">
      <c r="S539" s="12"/>
      <c r="T539" s="4"/>
    </row>
    <row r="540" spans="19:20" x14ac:dyDescent="0.25">
      <c r="S540" s="12"/>
      <c r="T540" s="4"/>
    </row>
    <row r="541" spans="19:20" x14ac:dyDescent="0.25">
      <c r="S541" s="12"/>
      <c r="T541" s="4"/>
    </row>
    <row r="542" spans="19:20" x14ac:dyDescent="0.25">
      <c r="S542" s="12"/>
      <c r="T542" s="4"/>
    </row>
    <row r="543" spans="19:20" x14ac:dyDescent="0.25">
      <c r="S543" s="12"/>
      <c r="T543" s="4"/>
    </row>
    <row r="544" spans="19:20" x14ac:dyDescent="0.25">
      <c r="S544" s="12"/>
      <c r="T544" s="4"/>
    </row>
    <row r="545" spans="19:20" x14ac:dyDescent="0.25">
      <c r="S545" s="12"/>
      <c r="T545" s="4"/>
    </row>
    <row r="546" spans="19:20" x14ac:dyDescent="0.25">
      <c r="S546" s="12"/>
      <c r="T546" s="4"/>
    </row>
    <row r="547" spans="19:20" x14ac:dyDescent="0.25">
      <c r="S547" s="12"/>
      <c r="T547" s="4"/>
    </row>
    <row r="548" spans="19:20" x14ac:dyDescent="0.25">
      <c r="S548" s="12"/>
      <c r="T548" s="4"/>
    </row>
    <row r="549" spans="19:20" x14ac:dyDescent="0.25">
      <c r="S549" s="12"/>
      <c r="T549" s="4"/>
    </row>
    <row r="550" spans="19:20" x14ac:dyDescent="0.25">
      <c r="S550" s="12"/>
      <c r="T550" s="4"/>
    </row>
    <row r="551" spans="19:20" x14ac:dyDescent="0.25">
      <c r="S551" s="12"/>
      <c r="T551" s="4"/>
    </row>
    <row r="552" spans="19:20" x14ac:dyDescent="0.25">
      <c r="S552" s="12"/>
      <c r="T552" s="4"/>
    </row>
    <row r="553" spans="19:20" x14ac:dyDescent="0.25">
      <c r="S553" s="12"/>
      <c r="T553" s="4"/>
    </row>
    <row r="554" spans="19:20" x14ac:dyDescent="0.25">
      <c r="S554" s="12"/>
      <c r="T554" s="4"/>
    </row>
    <row r="555" spans="19:20" x14ac:dyDescent="0.25">
      <c r="S555" s="12"/>
      <c r="T555" s="4"/>
    </row>
    <row r="556" spans="19:20" x14ac:dyDescent="0.25">
      <c r="S556" s="12"/>
      <c r="T556" s="4"/>
    </row>
    <row r="557" spans="19:20" x14ac:dyDescent="0.25">
      <c r="S557" s="12"/>
      <c r="T557" s="4"/>
    </row>
    <row r="558" spans="19:20" x14ac:dyDescent="0.25">
      <c r="S558" s="12"/>
      <c r="T558" s="4"/>
    </row>
    <row r="559" spans="19:20" x14ac:dyDescent="0.25">
      <c r="S559" s="12"/>
      <c r="T559" s="4"/>
    </row>
    <row r="560" spans="19:20" x14ac:dyDescent="0.25">
      <c r="S560" s="12"/>
      <c r="T560" s="4"/>
    </row>
    <row r="561" spans="19:20" x14ac:dyDescent="0.25">
      <c r="S561" s="12"/>
      <c r="T561" s="4"/>
    </row>
    <row r="562" spans="19:20" x14ac:dyDescent="0.25">
      <c r="S562" s="12"/>
      <c r="T562" s="4"/>
    </row>
    <row r="563" spans="19:20" x14ac:dyDescent="0.25">
      <c r="S563" s="12"/>
      <c r="T563" s="4"/>
    </row>
    <row r="564" spans="19:20" x14ac:dyDescent="0.25">
      <c r="S564" s="12"/>
      <c r="T564" s="4"/>
    </row>
    <row r="565" spans="19:20" x14ac:dyDescent="0.25">
      <c r="S565" s="12"/>
      <c r="T565" s="4"/>
    </row>
    <row r="566" spans="19:20" x14ac:dyDescent="0.25">
      <c r="S566" s="12"/>
      <c r="T566" s="4"/>
    </row>
    <row r="567" spans="19:20" x14ac:dyDescent="0.25">
      <c r="S567" s="12"/>
      <c r="T567" s="4"/>
    </row>
    <row r="568" spans="19:20" x14ac:dyDescent="0.25">
      <c r="S568" s="12"/>
      <c r="T568" s="4"/>
    </row>
    <row r="569" spans="19:20" x14ac:dyDescent="0.25">
      <c r="S569" s="12"/>
      <c r="T569" s="4"/>
    </row>
    <row r="570" spans="19:20" x14ac:dyDescent="0.25">
      <c r="S570" s="12"/>
      <c r="T570" s="4"/>
    </row>
    <row r="571" spans="19:20" x14ac:dyDescent="0.25">
      <c r="S571" s="12"/>
      <c r="T571" s="4"/>
    </row>
    <row r="572" spans="19:20" x14ac:dyDescent="0.25">
      <c r="S572" s="12"/>
      <c r="T572" s="4"/>
    </row>
    <row r="573" spans="19:20" x14ac:dyDescent="0.25">
      <c r="S573" s="12"/>
      <c r="T573" s="4"/>
    </row>
    <row r="574" spans="19:20" x14ac:dyDescent="0.25">
      <c r="S574" s="12"/>
      <c r="T574" s="4"/>
    </row>
    <row r="575" spans="19:20" x14ac:dyDescent="0.25">
      <c r="S575" s="12"/>
      <c r="T575" s="4"/>
    </row>
    <row r="576" spans="19:20" x14ac:dyDescent="0.25">
      <c r="S576" s="12"/>
      <c r="T576" s="4"/>
    </row>
    <row r="577" spans="19:20" x14ac:dyDescent="0.25">
      <c r="S577" s="12"/>
      <c r="T577" s="4"/>
    </row>
    <row r="578" spans="19:20" x14ac:dyDescent="0.25">
      <c r="S578" s="12"/>
      <c r="T578" s="4"/>
    </row>
    <row r="579" spans="19:20" x14ac:dyDescent="0.25">
      <c r="S579" s="12"/>
      <c r="T579" s="4"/>
    </row>
    <row r="580" spans="19:20" x14ac:dyDescent="0.25">
      <c r="S580" s="12"/>
      <c r="T580" s="4"/>
    </row>
    <row r="581" spans="19:20" x14ac:dyDescent="0.25">
      <c r="S581" s="12"/>
      <c r="T581" s="4"/>
    </row>
    <row r="582" spans="19:20" x14ac:dyDescent="0.25">
      <c r="S582" s="12"/>
      <c r="T582" s="4"/>
    </row>
    <row r="583" spans="19:20" x14ac:dyDescent="0.25">
      <c r="S583" s="12"/>
      <c r="T583" s="4"/>
    </row>
    <row r="584" spans="19:20" x14ac:dyDescent="0.25">
      <c r="S584" s="12"/>
      <c r="T584" s="4"/>
    </row>
    <row r="585" spans="19:20" x14ac:dyDescent="0.25">
      <c r="S585" s="12"/>
      <c r="T585" s="4"/>
    </row>
    <row r="586" spans="19:20" x14ac:dyDescent="0.25">
      <c r="S586" s="12"/>
      <c r="T586" s="4"/>
    </row>
    <row r="587" spans="19:20" x14ac:dyDescent="0.25">
      <c r="S587" s="12"/>
      <c r="T587" s="4"/>
    </row>
    <row r="588" spans="19:20" x14ac:dyDescent="0.25">
      <c r="S588" s="12"/>
      <c r="T588" s="4"/>
    </row>
    <row r="589" spans="19:20" x14ac:dyDescent="0.25">
      <c r="S589" s="12"/>
      <c r="T589" s="4"/>
    </row>
    <row r="590" spans="19:20" x14ac:dyDescent="0.25">
      <c r="S590" s="12"/>
      <c r="T590" s="4"/>
    </row>
    <row r="591" spans="19:20" x14ac:dyDescent="0.25">
      <c r="S591" s="12"/>
      <c r="T591" s="4"/>
    </row>
    <row r="592" spans="19:20" x14ac:dyDescent="0.25">
      <c r="S592" s="12"/>
      <c r="T592" s="4"/>
    </row>
    <row r="593" spans="19:20" x14ac:dyDescent="0.25">
      <c r="S593" s="12"/>
      <c r="T593" s="4"/>
    </row>
    <row r="594" spans="19:20" x14ac:dyDescent="0.25">
      <c r="S594" s="12"/>
      <c r="T594" s="4"/>
    </row>
    <row r="595" spans="19:20" x14ac:dyDescent="0.25">
      <c r="S595" s="12"/>
      <c r="T595" s="4"/>
    </row>
    <row r="596" spans="19:20" x14ac:dyDescent="0.25">
      <c r="S596" s="12"/>
      <c r="T596" s="4"/>
    </row>
    <row r="597" spans="19:20" x14ac:dyDescent="0.25">
      <c r="S597" s="12"/>
      <c r="T597" s="4"/>
    </row>
    <row r="598" spans="19:20" x14ac:dyDescent="0.25">
      <c r="S598" s="12"/>
      <c r="T598" s="4"/>
    </row>
    <row r="599" spans="19:20" x14ac:dyDescent="0.25">
      <c r="S599" s="12"/>
      <c r="T599" s="4"/>
    </row>
    <row r="600" spans="19:20" x14ac:dyDescent="0.25">
      <c r="S600" s="12"/>
      <c r="T600" s="4"/>
    </row>
    <row r="601" spans="19:20" x14ac:dyDescent="0.25">
      <c r="S601" s="12"/>
      <c r="T601" s="4"/>
    </row>
    <row r="602" spans="19:20" x14ac:dyDescent="0.25">
      <c r="S602" s="12"/>
      <c r="T602" s="4"/>
    </row>
    <row r="603" spans="19:20" x14ac:dyDescent="0.25">
      <c r="S603" s="12"/>
      <c r="T603" s="4"/>
    </row>
    <row r="604" spans="19:20" x14ac:dyDescent="0.25">
      <c r="S604" s="12"/>
      <c r="T604" s="4"/>
    </row>
    <row r="605" spans="19:20" x14ac:dyDescent="0.25">
      <c r="S605" s="12"/>
      <c r="T605" s="4"/>
    </row>
    <row r="606" spans="19:20" x14ac:dyDescent="0.25">
      <c r="S606" s="12"/>
      <c r="T606" s="4"/>
    </row>
    <row r="607" spans="19:20" x14ac:dyDescent="0.25">
      <c r="S607" s="12"/>
      <c r="T607" s="4"/>
    </row>
    <row r="608" spans="19:20" x14ac:dyDescent="0.25">
      <c r="S608" s="12"/>
      <c r="T608" s="4"/>
    </row>
    <row r="609" spans="19:20" x14ac:dyDescent="0.25">
      <c r="S609" s="12"/>
      <c r="T609" s="4"/>
    </row>
    <row r="610" spans="19:20" x14ac:dyDescent="0.25">
      <c r="S610" s="12"/>
      <c r="T610" s="4"/>
    </row>
    <row r="611" spans="19:20" x14ac:dyDescent="0.25">
      <c r="S611" s="12"/>
      <c r="T611" s="4"/>
    </row>
    <row r="612" spans="19:20" x14ac:dyDescent="0.25">
      <c r="S612" s="12"/>
      <c r="T612" s="4"/>
    </row>
    <row r="613" spans="19:20" x14ac:dyDescent="0.25">
      <c r="S613" s="12"/>
      <c r="T613" s="4"/>
    </row>
    <row r="614" spans="19:20" x14ac:dyDescent="0.25">
      <c r="S614" s="12"/>
      <c r="T614" s="4"/>
    </row>
    <row r="615" spans="19:20" x14ac:dyDescent="0.25">
      <c r="S615" s="12"/>
      <c r="T615" s="4"/>
    </row>
    <row r="616" spans="19:20" x14ac:dyDescent="0.25">
      <c r="S616" s="12"/>
      <c r="T616" s="4"/>
    </row>
    <row r="617" spans="19:20" x14ac:dyDescent="0.25">
      <c r="S617" s="12"/>
      <c r="T617" s="4"/>
    </row>
    <row r="618" spans="19:20" x14ac:dyDescent="0.25">
      <c r="S618" s="12"/>
      <c r="T618" s="4"/>
    </row>
    <row r="619" spans="19:20" x14ac:dyDescent="0.25">
      <c r="S619" s="12"/>
      <c r="T619" s="4"/>
    </row>
    <row r="620" spans="19:20" x14ac:dyDescent="0.25">
      <c r="S620" s="12"/>
      <c r="T620" s="4"/>
    </row>
    <row r="621" spans="19:20" x14ac:dyDescent="0.25">
      <c r="S621" s="12"/>
      <c r="T621" s="4"/>
    </row>
    <row r="622" spans="19:20" x14ac:dyDescent="0.25">
      <c r="S622" s="12"/>
      <c r="T622" s="4"/>
    </row>
    <row r="623" spans="19:20" x14ac:dyDescent="0.25">
      <c r="S623" s="12"/>
      <c r="T623" s="4"/>
    </row>
    <row r="624" spans="19:20" x14ac:dyDescent="0.25">
      <c r="S624" s="12"/>
      <c r="T624" s="4"/>
    </row>
    <row r="625" spans="19:20" x14ac:dyDescent="0.25">
      <c r="S625" s="12"/>
      <c r="T625" s="4"/>
    </row>
    <row r="626" spans="19:20" x14ac:dyDescent="0.25">
      <c r="S626" s="12"/>
      <c r="T626" s="4"/>
    </row>
    <row r="627" spans="19:20" x14ac:dyDescent="0.25">
      <c r="S627" s="12"/>
      <c r="T627" s="4"/>
    </row>
    <row r="628" spans="19:20" x14ac:dyDescent="0.25">
      <c r="S628" s="12"/>
      <c r="T628" s="4"/>
    </row>
    <row r="629" spans="19:20" x14ac:dyDescent="0.25">
      <c r="S629" s="12"/>
      <c r="T629" s="4"/>
    </row>
    <row r="630" spans="19:20" x14ac:dyDescent="0.25">
      <c r="S630" s="12"/>
      <c r="T630" s="4"/>
    </row>
    <row r="631" spans="19:20" x14ac:dyDescent="0.25">
      <c r="S631" s="12"/>
      <c r="T631" s="4"/>
    </row>
    <row r="632" spans="19:20" x14ac:dyDescent="0.25">
      <c r="S632" s="12"/>
      <c r="T632" s="4"/>
    </row>
    <row r="633" spans="19:20" x14ac:dyDescent="0.25">
      <c r="S633" s="12"/>
      <c r="T633" s="4"/>
    </row>
    <row r="634" spans="19:20" x14ac:dyDescent="0.25">
      <c r="S634" s="12"/>
      <c r="T634" s="4"/>
    </row>
    <row r="635" spans="19:20" x14ac:dyDescent="0.25">
      <c r="S635" s="12"/>
      <c r="T635" s="4"/>
    </row>
    <row r="636" spans="19:20" x14ac:dyDescent="0.25">
      <c r="S636" s="12"/>
      <c r="T636" s="4"/>
    </row>
    <row r="637" spans="19:20" x14ac:dyDescent="0.25">
      <c r="S637" s="12"/>
      <c r="T637" s="4"/>
    </row>
    <row r="638" spans="19:20" x14ac:dyDescent="0.25">
      <c r="S638" s="12"/>
      <c r="T638" s="4"/>
    </row>
    <row r="639" spans="19:20" x14ac:dyDescent="0.25">
      <c r="S639" s="12"/>
      <c r="T639" s="4"/>
    </row>
    <row r="640" spans="19:20" x14ac:dyDescent="0.25">
      <c r="S640" s="12"/>
      <c r="T640" s="4"/>
    </row>
    <row r="641" spans="19:20" x14ac:dyDescent="0.25">
      <c r="S641" s="12"/>
      <c r="T641" s="4"/>
    </row>
    <row r="642" spans="19:20" x14ac:dyDescent="0.25">
      <c r="S642" s="12"/>
      <c r="T642" s="4"/>
    </row>
    <row r="643" spans="19:20" x14ac:dyDescent="0.25">
      <c r="S643" s="12"/>
      <c r="T643" s="4"/>
    </row>
    <row r="644" spans="19:20" x14ac:dyDescent="0.25">
      <c r="S644" s="12"/>
      <c r="T644" s="4"/>
    </row>
    <row r="645" spans="19:20" x14ac:dyDescent="0.25">
      <c r="S645" s="12"/>
      <c r="T645" s="4"/>
    </row>
    <row r="646" spans="19:20" x14ac:dyDescent="0.25">
      <c r="S646" s="12"/>
      <c r="T646" s="4"/>
    </row>
    <row r="647" spans="19:20" x14ac:dyDescent="0.25">
      <c r="S647" s="12"/>
      <c r="T647" s="4"/>
    </row>
    <row r="648" spans="19:20" x14ac:dyDescent="0.25">
      <c r="S648" s="12"/>
      <c r="T648" s="4"/>
    </row>
    <row r="649" spans="19:20" x14ac:dyDescent="0.25">
      <c r="S649" s="12"/>
      <c r="T649" s="4"/>
    </row>
    <row r="650" spans="19:20" x14ac:dyDescent="0.25">
      <c r="S650" s="12"/>
      <c r="T650" s="4"/>
    </row>
    <row r="651" spans="19:20" x14ac:dyDescent="0.25">
      <c r="S651" s="12"/>
      <c r="T651" s="4"/>
    </row>
    <row r="652" spans="19:20" x14ac:dyDescent="0.25">
      <c r="S652" s="12"/>
      <c r="T652" s="4"/>
    </row>
    <row r="653" spans="19:20" x14ac:dyDescent="0.25">
      <c r="S653" s="12"/>
      <c r="T653" s="4"/>
    </row>
    <row r="654" spans="19:20" x14ac:dyDescent="0.25">
      <c r="S654" s="12"/>
      <c r="T654" s="4"/>
    </row>
    <row r="655" spans="19:20" x14ac:dyDescent="0.25">
      <c r="S655" s="12"/>
      <c r="T655" s="4"/>
    </row>
    <row r="656" spans="19:20" x14ac:dyDescent="0.25">
      <c r="S656" s="12"/>
      <c r="T656" s="4"/>
    </row>
    <row r="657" spans="19:20" x14ac:dyDescent="0.25">
      <c r="S657" s="12"/>
      <c r="T657" s="4"/>
    </row>
    <row r="658" spans="19:20" x14ac:dyDescent="0.25">
      <c r="S658" s="12"/>
      <c r="T658" s="4"/>
    </row>
    <row r="659" spans="19:20" x14ac:dyDescent="0.25">
      <c r="S659" s="12"/>
      <c r="T659" s="4"/>
    </row>
    <row r="660" spans="19:20" x14ac:dyDescent="0.25">
      <c r="S660" s="12"/>
      <c r="T660" s="4"/>
    </row>
    <row r="661" spans="19:20" x14ac:dyDescent="0.25">
      <c r="S661" s="12"/>
      <c r="T661" s="4"/>
    </row>
    <row r="662" spans="19:20" x14ac:dyDescent="0.25">
      <c r="S662" s="12"/>
      <c r="T662" s="4"/>
    </row>
    <row r="663" spans="19:20" x14ac:dyDescent="0.25">
      <c r="S663" s="12"/>
      <c r="T663" s="4"/>
    </row>
    <row r="664" spans="19:20" x14ac:dyDescent="0.25">
      <c r="S664" s="12"/>
      <c r="T664" s="4"/>
    </row>
    <row r="665" spans="19:20" x14ac:dyDescent="0.25">
      <c r="S665" s="12"/>
      <c r="T665" s="4"/>
    </row>
    <row r="666" spans="19:20" x14ac:dyDescent="0.25">
      <c r="S666" s="12"/>
      <c r="T666" s="4"/>
    </row>
    <row r="667" spans="19:20" x14ac:dyDescent="0.25">
      <c r="S667" s="12"/>
      <c r="T667" s="4"/>
    </row>
    <row r="668" spans="19:20" x14ac:dyDescent="0.25">
      <c r="S668" s="12"/>
      <c r="T668" s="4"/>
    </row>
    <row r="669" spans="19:20" x14ac:dyDescent="0.25">
      <c r="S669" s="12"/>
      <c r="T669" s="4"/>
    </row>
    <row r="670" spans="19:20" x14ac:dyDescent="0.25">
      <c r="S670" s="12"/>
      <c r="T670" s="4"/>
    </row>
    <row r="671" spans="19:20" x14ac:dyDescent="0.25">
      <c r="S671" s="12"/>
      <c r="T671" s="4"/>
    </row>
    <row r="672" spans="19:20" x14ac:dyDescent="0.25">
      <c r="S672" s="12"/>
      <c r="T672" s="4"/>
    </row>
    <row r="673" spans="19:20" x14ac:dyDescent="0.25">
      <c r="S673" s="12"/>
      <c r="T673" s="4"/>
    </row>
    <row r="674" spans="19:20" x14ac:dyDescent="0.25">
      <c r="S674" s="12"/>
      <c r="T674" s="4"/>
    </row>
    <row r="675" spans="19:20" x14ac:dyDescent="0.25">
      <c r="S675" s="12"/>
      <c r="T675" s="4"/>
    </row>
    <row r="676" spans="19:20" x14ac:dyDescent="0.25">
      <c r="S676" s="12"/>
      <c r="T676" s="4"/>
    </row>
    <row r="677" spans="19:20" x14ac:dyDescent="0.25">
      <c r="S677" s="12"/>
      <c r="T677" s="4"/>
    </row>
    <row r="678" spans="19:20" x14ac:dyDescent="0.25">
      <c r="S678" s="12"/>
      <c r="T678" s="4"/>
    </row>
    <row r="679" spans="19:20" x14ac:dyDescent="0.25">
      <c r="S679" s="12"/>
      <c r="T679" s="4"/>
    </row>
    <row r="680" spans="19:20" x14ac:dyDescent="0.25">
      <c r="S680" s="12"/>
      <c r="T680" s="4"/>
    </row>
    <row r="681" spans="19:20" x14ac:dyDescent="0.25">
      <c r="S681" s="12"/>
      <c r="T681" s="4"/>
    </row>
    <row r="682" spans="19:20" x14ac:dyDescent="0.25">
      <c r="S682" s="12"/>
      <c r="T682" s="4"/>
    </row>
    <row r="683" spans="19:20" x14ac:dyDescent="0.25">
      <c r="S683" s="12"/>
      <c r="T683" s="4"/>
    </row>
    <row r="684" spans="19:20" x14ac:dyDescent="0.25">
      <c r="S684" s="12"/>
      <c r="T684" s="4"/>
    </row>
    <row r="685" spans="19:20" x14ac:dyDescent="0.25">
      <c r="S685" s="12"/>
      <c r="T685" s="4"/>
    </row>
    <row r="686" spans="19:20" x14ac:dyDescent="0.25">
      <c r="S686" s="12"/>
      <c r="T686" s="4"/>
    </row>
    <row r="687" spans="19:20" x14ac:dyDescent="0.25">
      <c r="S687" s="12"/>
      <c r="T687" s="4"/>
    </row>
    <row r="688" spans="19:20" x14ac:dyDescent="0.25">
      <c r="S688" s="12"/>
      <c r="T688" s="4"/>
    </row>
    <row r="689" spans="19:20" x14ac:dyDescent="0.25">
      <c r="S689" s="12"/>
      <c r="T689" s="4"/>
    </row>
    <row r="690" spans="19:20" x14ac:dyDescent="0.25">
      <c r="S690" s="12"/>
      <c r="T690" s="4"/>
    </row>
    <row r="691" spans="19:20" x14ac:dyDescent="0.25">
      <c r="S691" s="12"/>
      <c r="T691" s="4"/>
    </row>
    <row r="692" spans="19:20" x14ac:dyDescent="0.25">
      <c r="S692" s="12"/>
      <c r="T692" s="4"/>
    </row>
    <row r="693" spans="19:20" x14ac:dyDescent="0.25">
      <c r="S693" s="12"/>
      <c r="T693" s="4"/>
    </row>
    <row r="694" spans="19:20" x14ac:dyDescent="0.25">
      <c r="S694" s="12"/>
      <c r="T694" s="4"/>
    </row>
    <row r="695" spans="19:20" x14ac:dyDescent="0.25">
      <c r="S695" s="12"/>
      <c r="T695" s="4"/>
    </row>
    <row r="696" spans="19:20" x14ac:dyDescent="0.25">
      <c r="S696" s="12"/>
      <c r="T696" s="4"/>
    </row>
    <row r="697" spans="19:20" x14ac:dyDescent="0.25">
      <c r="S697" s="12"/>
      <c r="T697" s="4"/>
    </row>
    <row r="698" spans="19:20" x14ac:dyDescent="0.25">
      <c r="S698" s="12"/>
      <c r="T698" s="4"/>
    </row>
    <row r="699" spans="19:20" x14ac:dyDescent="0.25">
      <c r="S699" s="12"/>
      <c r="T699" s="4"/>
    </row>
    <row r="700" spans="19:20" x14ac:dyDescent="0.25">
      <c r="S700" s="12"/>
      <c r="T700" s="4"/>
    </row>
    <row r="701" spans="19:20" x14ac:dyDescent="0.25">
      <c r="S701" s="12"/>
      <c r="T701" s="4"/>
    </row>
    <row r="702" spans="19:20" x14ac:dyDescent="0.25">
      <c r="S702" s="12"/>
      <c r="T702" s="4"/>
    </row>
    <row r="703" spans="19:20" x14ac:dyDescent="0.25">
      <c r="S703" s="12"/>
      <c r="T703" s="4"/>
    </row>
    <row r="704" spans="19:20" x14ac:dyDescent="0.25">
      <c r="S704" s="12"/>
      <c r="T704" s="4"/>
    </row>
    <row r="705" spans="19:20" x14ac:dyDescent="0.25">
      <c r="S705" s="12"/>
      <c r="T705" s="4"/>
    </row>
    <row r="706" spans="19:20" x14ac:dyDescent="0.25">
      <c r="S706" s="12"/>
      <c r="T706" s="4"/>
    </row>
    <row r="707" spans="19:20" x14ac:dyDescent="0.25">
      <c r="S707" s="12"/>
      <c r="T707" s="4"/>
    </row>
    <row r="708" spans="19:20" x14ac:dyDescent="0.25">
      <c r="S708" s="12"/>
      <c r="T708" s="4"/>
    </row>
    <row r="709" spans="19:20" x14ac:dyDescent="0.25">
      <c r="S709" s="12"/>
      <c r="T709" s="4"/>
    </row>
    <row r="710" spans="19:20" x14ac:dyDescent="0.25">
      <c r="S710" s="12"/>
      <c r="T710" s="4"/>
    </row>
    <row r="711" spans="19:20" x14ac:dyDescent="0.25">
      <c r="S711" s="12"/>
      <c r="T711" s="4"/>
    </row>
    <row r="712" spans="19:20" x14ac:dyDescent="0.25">
      <c r="S712" s="12"/>
      <c r="T712" s="4"/>
    </row>
    <row r="713" spans="19:20" x14ac:dyDescent="0.25">
      <c r="S713" s="12"/>
      <c r="T713" s="4"/>
    </row>
    <row r="714" spans="19:20" x14ac:dyDescent="0.25">
      <c r="S714" s="12"/>
      <c r="T714" s="4"/>
    </row>
    <row r="715" spans="19:20" x14ac:dyDescent="0.25">
      <c r="S715" s="12"/>
      <c r="T715" s="4"/>
    </row>
    <row r="716" spans="19:20" x14ac:dyDescent="0.25">
      <c r="S716" s="12"/>
      <c r="T716" s="4"/>
    </row>
    <row r="717" spans="19:20" x14ac:dyDescent="0.25">
      <c r="S717" s="12"/>
      <c r="T717" s="4"/>
    </row>
    <row r="718" spans="19:20" x14ac:dyDescent="0.25">
      <c r="S718" s="12"/>
      <c r="T718" s="4"/>
    </row>
    <row r="719" spans="19:20" x14ac:dyDescent="0.25">
      <c r="S719" s="12"/>
      <c r="T719" s="4"/>
    </row>
    <row r="720" spans="19:20" x14ac:dyDescent="0.25">
      <c r="S720" s="12"/>
      <c r="T720" s="4"/>
    </row>
    <row r="721" spans="19:20" x14ac:dyDescent="0.25">
      <c r="S721" s="12"/>
      <c r="T721" s="4"/>
    </row>
    <row r="722" spans="19:20" x14ac:dyDescent="0.25">
      <c r="S722" s="12"/>
      <c r="T722" s="4"/>
    </row>
    <row r="723" spans="19:20" x14ac:dyDescent="0.25">
      <c r="S723" s="12"/>
      <c r="T723" s="4"/>
    </row>
    <row r="724" spans="19:20" x14ac:dyDescent="0.25">
      <c r="S724" s="12"/>
      <c r="T724" s="4"/>
    </row>
    <row r="725" spans="19:20" x14ac:dyDescent="0.25">
      <c r="S725" s="12"/>
      <c r="T725" s="4"/>
    </row>
    <row r="726" spans="19:20" x14ac:dyDescent="0.25">
      <c r="S726" s="12"/>
      <c r="T726" s="4"/>
    </row>
    <row r="727" spans="19:20" x14ac:dyDescent="0.25">
      <c r="S727" s="12"/>
      <c r="T727" s="4"/>
    </row>
    <row r="728" spans="19:20" x14ac:dyDescent="0.25">
      <c r="S728" s="12"/>
      <c r="T728" s="4"/>
    </row>
    <row r="729" spans="19:20" x14ac:dyDescent="0.25">
      <c r="S729" s="12"/>
      <c r="T729" s="4"/>
    </row>
    <row r="730" spans="19:20" x14ac:dyDescent="0.25">
      <c r="S730" s="12"/>
      <c r="T730" s="4"/>
    </row>
    <row r="731" spans="19:20" x14ac:dyDescent="0.25">
      <c r="S731" s="12"/>
      <c r="T731" s="4"/>
    </row>
    <row r="732" spans="19:20" x14ac:dyDescent="0.25">
      <c r="S732" s="12"/>
      <c r="T732" s="4"/>
    </row>
    <row r="733" spans="19:20" x14ac:dyDescent="0.25">
      <c r="S733" s="12"/>
      <c r="T733" s="4"/>
    </row>
    <row r="734" spans="19:20" x14ac:dyDescent="0.25">
      <c r="S734" s="12"/>
      <c r="T734" s="4"/>
    </row>
    <row r="735" spans="19:20" x14ac:dyDescent="0.25">
      <c r="S735" s="12"/>
      <c r="T735" s="4"/>
    </row>
    <row r="736" spans="19:20" x14ac:dyDescent="0.25">
      <c r="S736" s="12"/>
      <c r="T736" s="4"/>
    </row>
    <row r="737" spans="19:20" x14ac:dyDescent="0.25">
      <c r="S737" s="12"/>
      <c r="T737" s="4"/>
    </row>
    <row r="738" spans="19:20" x14ac:dyDescent="0.25">
      <c r="S738" s="12"/>
      <c r="T738" s="4"/>
    </row>
    <row r="739" spans="19:20" x14ac:dyDescent="0.25">
      <c r="S739" s="12"/>
      <c r="T739" s="4"/>
    </row>
    <row r="740" spans="19:20" x14ac:dyDescent="0.25">
      <c r="S740" s="12"/>
      <c r="T740" s="4"/>
    </row>
    <row r="741" spans="19:20" x14ac:dyDescent="0.25">
      <c r="S741" s="12"/>
      <c r="T741" s="4"/>
    </row>
    <row r="742" spans="19:20" x14ac:dyDescent="0.25">
      <c r="S742" s="12"/>
      <c r="T742" s="4"/>
    </row>
    <row r="743" spans="19:20" x14ac:dyDescent="0.25">
      <c r="S743" s="12"/>
      <c r="T743" s="4"/>
    </row>
    <row r="744" spans="19:20" x14ac:dyDescent="0.25">
      <c r="S744" s="12"/>
      <c r="T744" s="4"/>
    </row>
    <row r="745" spans="19:20" x14ac:dyDescent="0.25">
      <c r="S745" s="12"/>
      <c r="T745" s="4"/>
    </row>
    <row r="746" spans="19:20" x14ac:dyDescent="0.25">
      <c r="S746" s="12"/>
      <c r="T746" s="4"/>
    </row>
    <row r="747" spans="19:20" x14ac:dyDescent="0.25">
      <c r="S747" s="12"/>
      <c r="T747" s="4"/>
    </row>
    <row r="748" spans="19:20" x14ac:dyDescent="0.25">
      <c r="S748" s="12"/>
      <c r="T748" s="4"/>
    </row>
    <row r="749" spans="19:20" x14ac:dyDescent="0.25">
      <c r="S749" s="12"/>
      <c r="T749" s="4"/>
    </row>
    <row r="750" spans="19:20" x14ac:dyDescent="0.25">
      <c r="S750" s="12"/>
      <c r="T750" s="4"/>
    </row>
    <row r="751" spans="19:20" x14ac:dyDescent="0.25">
      <c r="S751" s="12"/>
      <c r="T751" s="4"/>
    </row>
    <row r="752" spans="19:20" x14ac:dyDescent="0.25">
      <c r="S752" s="12"/>
      <c r="T752" s="4"/>
    </row>
    <row r="753" spans="19:20" x14ac:dyDescent="0.25">
      <c r="S753" s="12"/>
      <c r="T753" s="4"/>
    </row>
    <row r="754" spans="19:20" x14ac:dyDescent="0.25">
      <c r="S754" s="12"/>
      <c r="T754" s="4"/>
    </row>
    <row r="755" spans="19:20" x14ac:dyDescent="0.25">
      <c r="S755" s="12"/>
      <c r="T755" s="4"/>
    </row>
    <row r="756" spans="19:20" x14ac:dyDescent="0.25">
      <c r="S756" s="12"/>
      <c r="T756" s="4"/>
    </row>
    <row r="757" spans="19:20" x14ac:dyDescent="0.25">
      <c r="S757" s="12"/>
      <c r="T757" s="4"/>
    </row>
    <row r="758" spans="19:20" x14ac:dyDescent="0.25">
      <c r="S758" s="12"/>
      <c r="T758" s="4"/>
    </row>
    <row r="759" spans="19:20" x14ac:dyDescent="0.25">
      <c r="S759" s="12"/>
      <c r="T759" s="4"/>
    </row>
    <row r="760" spans="19:20" x14ac:dyDescent="0.25">
      <c r="S760" s="12"/>
      <c r="T760" s="4"/>
    </row>
    <row r="761" spans="19:20" x14ac:dyDescent="0.25">
      <c r="S761" s="12"/>
      <c r="T761" s="4"/>
    </row>
    <row r="762" spans="19:20" x14ac:dyDescent="0.25">
      <c r="S762" s="12"/>
      <c r="T762" s="4"/>
    </row>
    <row r="763" spans="19:20" x14ac:dyDescent="0.25">
      <c r="S763" s="12"/>
      <c r="T763" s="4"/>
    </row>
    <row r="764" spans="19:20" x14ac:dyDescent="0.25">
      <c r="S764" s="12"/>
      <c r="T764" s="4"/>
    </row>
    <row r="765" spans="19:20" x14ac:dyDescent="0.25">
      <c r="S765" s="12"/>
      <c r="T765" s="4"/>
    </row>
    <row r="766" spans="19:20" x14ac:dyDescent="0.25">
      <c r="S766" s="12"/>
      <c r="T766" s="4"/>
    </row>
    <row r="767" spans="19:20" x14ac:dyDescent="0.25">
      <c r="S767" s="12"/>
      <c r="T767" s="4"/>
    </row>
    <row r="768" spans="19:20" x14ac:dyDescent="0.25">
      <c r="S768" s="12"/>
      <c r="T768" s="4"/>
    </row>
    <row r="769" spans="19:20" x14ac:dyDescent="0.25">
      <c r="S769" s="12"/>
      <c r="T769" s="4"/>
    </row>
    <row r="770" spans="19:20" x14ac:dyDescent="0.25">
      <c r="S770" s="12"/>
      <c r="T770" s="4"/>
    </row>
    <row r="771" spans="19:20" x14ac:dyDescent="0.25">
      <c r="S771" s="12"/>
      <c r="T771" s="4"/>
    </row>
    <row r="772" spans="19:20" x14ac:dyDescent="0.25">
      <c r="S772" s="12"/>
      <c r="T772" s="4"/>
    </row>
    <row r="773" spans="19:20" x14ac:dyDescent="0.25">
      <c r="S773" s="12"/>
      <c r="T773" s="4"/>
    </row>
    <row r="774" spans="19:20" x14ac:dyDescent="0.25">
      <c r="S774" s="12"/>
      <c r="T774" s="4"/>
    </row>
    <row r="775" spans="19:20" x14ac:dyDescent="0.25">
      <c r="S775" s="12"/>
      <c r="T775" s="4"/>
    </row>
    <row r="776" spans="19:20" x14ac:dyDescent="0.25">
      <c r="S776" s="12"/>
      <c r="T776" s="4"/>
    </row>
    <row r="777" spans="19:20" x14ac:dyDescent="0.25">
      <c r="S777" s="12"/>
      <c r="T777" s="4"/>
    </row>
    <row r="778" spans="19:20" x14ac:dyDescent="0.25">
      <c r="S778" s="12"/>
      <c r="T778" s="4"/>
    </row>
    <row r="779" spans="19:20" x14ac:dyDescent="0.25">
      <c r="S779" s="12"/>
      <c r="T779" s="4"/>
    </row>
    <row r="780" spans="19:20" x14ac:dyDescent="0.25">
      <c r="S780" s="12"/>
      <c r="T780" s="4"/>
    </row>
    <row r="781" spans="19:20" x14ac:dyDescent="0.25">
      <c r="S781" s="12"/>
      <c r="T781" s="4"/>
    </row>
    <row r="782" spans="19:20" x14ac:dyDescent="0.25">
      <c r="S782" s="12"/>
      <c r="T782" s="4"/>
    </row>
    <row r="783" spans="19:20" x14ac:dyDescent="0.25">
      <c r="S783" s="12"/>
      <c r="T783" s="4"/>
    </row>
    <row r="784" spans="19:20" x14ac:dyDescent="0.25">
      <c r="S784" s="12"/>
      <c r="T784" s="4"/>
    </row>
    <row r="785" spans="19:20" x14ac:dyDescent="0.25">
      <c r="S785" s="12"/>
      <c r="T785" s="4"/>
    </row>
    <row r="786" spans="19:20" x14ac:dyDescent="0.25">
      <c r="S786" s="12"/>
      <c r="T786" s="4"/>
    </row>
    <row r="787" spans="19:20" x14ac:dyDescent="0.25">
      <c r="S787" s="12"/>
      <c r="T787" s="4"/>
    </row>
    <row r="788" spans="19:20" x14ac:dyDescent="0.25">
      <c r="S788" s="12"/>
      <c r="T788" s="4"/>
    </row>
    <row r="789" spans="19:20" x14ac:dyDescent="0.25">
      <c r="S789" s="12"/>
      <c r="T789" s="4"/>
    </row>
    <row r="790" spans="19:20" x14ac:dyDescent="0.25">
      <c r="S790" s="12"/>
      <c r="T790" s="4"/>
    </row>
    <row r="791" spans="19:20" x14ac:dyDescent="0.25">
      <c r="S791" s="12"/>
      <c r="T791" s="4"/>
    </row>
    <row r="792" spans="19:20" x14ac:dyDescent="0.25">
      <c r="S792" s="12"/>
      <c r="T792" s="4"/>
    </row>
    <row r="793" spans="19:20" x14ac:dyDescent="0.25">
      <c r="S793" s="12"/>
      <c r="T793" s="4"/>
    </row>
    <row r="794" spans="19:20" x14ac:dyDescent="0.25">
      <c r="S794" s="12"/>
      <c r="T794" s="4"/>
    </row>
    <row r="795" spans="19:20" x14ac:dyDescent="0.25">
      <c r="S795" s="12"/>
      <c r="T795" s="4"/>
    </row>
    <row r="796" spans="19:20" x14ac:dyDescent="0.25">
      <c r="S796" s="12"/>
      <c r="T796" s="4"/>
    </row>
    <row r="797" spans="19:20" x14ac:dyDescent="0.25">
      <c r="S797" s="12"/>
      <c r="T797" s="4"/>
    </row>
    <row r="798" spans="19:20" x14ac:dyDescent="0.25">
      <c r="S798" s="12"/>
      <c r="T798" s="4"/>
    </row>
    <row r="799" spans="19:20" x14ac:dyDescent="0.25">
      <c r="S799" s="12"/>
      <c r="T799" s="4"/>
    </row>
    <row r="800" spans="19:20" x14ac:dyDescent="0.25">
      <c r="S800" s="12"/>
      <c r="T800" s="4"/>
    </row>
    <row r="801" spans="19:20" x14ac:dyDescent="0.25">
      <c r="S801" s="12"/>
      <c r="T801" s="4"/>
    </row>
    <row r="802" spans="19:20" x14ac:dyDescent="0.25">
      <c r="S802" s="12"/>
      <c r="T802" s="4"/>
    </row>
    <row r="803" spans="19:20" x14ac:dyDescent="0.25">
      <c r="S803" s="12"/>
      <c r="T803" s="4"/>
    </row>
    <row r="804" spans="19:20" x14ac:dyDescent="0.25">
      <c r="S804" s="12"/>
      <c r="T804" s="4"/>
    </row>
    <row r="805" spans="19:20" x14ac:dyDescent="0.25">
      <c r="S805" s="12"/>
      <c r="T805" s="4"/>
    </row>
    <row r="806" spans="19:20" x14ac:dyDescent="0.25">
      <c r="S806" s="12"/>
      <c r="T806" s="4"/>
    </row>
    <row r="807" spans="19:20" x14ac:dyDescent="0.25">
      <c r="S807" s="12"/>
      <c r="T807" s="4"/>
    </row>
    <row r="808" spans="19:20" x14ac:dyDescent="0.25">
      <c r="S808" s="12"/>
      <c r="T808" s="4"/>
    </row>
    <row r="809" spans="19:20" x14ac:dyDescent="0.25">
      <c r="S809" s="12"/>
      <c r="T809" s="4"/>
    </row>
    <row r="810" spans="19:20" x14ac:dyDescent="0.25">
      <c r="S810" s="12"/>
      <c r="T810" s="4"/>
    </row>
    <row r="811" spans="19:20" x14ac:dyDescent="0.25">
      <c r="S811" s="12"/>
      <c r="T811" s="4"/>
    </row>
    <row r="812" spans="19:20" x14ac:dyDescent="0.25">
      <c r="S812" s="12"/>
      <c r="T812" s="4"/>
    </row>
    <row r="813" spans="19:20" x14ac:dyDescent="0.25">
      <c r="S813" s="12"/>
      <c r="T813" s="4"/>
    </row>
    <row r="814" spans="19:20" x14ac:dyDescent="0.25">
      <c r="S814" s="12"/>
      <c r="T814" s="4"/>
    </row>
    <row r="815" spans="19:20" x14ac:dyDescent="0.25">
      <c r="S815" s="12"/>
      <c r="T815" s="4"/>
    </row>
    <row r="816" spans="19:20" x14ac:dyDescent="0.25">
      <c r="S816" s="12"/>
      <c r="T816" s="4"/>
    </row>
    <row r="817" spans="19:20" x14ac:dyDescent="0.25">
      <c r="S817" s="12"/>
      <c r="T817" s="4"/>
    </row>
    <row r="818" spans="19:20" x14ac:dyDescent="0.25">
      <c r="S818" s="12"/>
      <c r="T818" s="4"/>
    </row>
    <row r="819" spans="19:20" x14ac:dyDescent="0.25">
      <c r="S819" s="12"/>
      <c r="T819" s="4"/>
    </row>
    <row r="820" spans="19:20" x14ac:dyDescent="0.25">
      <c r="S820" s="12"/>
      <c r="T820" s="4"/>
    </row>
    <row r="821" spans="19:20" x14ac:dyDescent="0.25">
      <c r="S821" s="12"/>
      <c r="T821" s="4"/>
    </row>
    <row r="822" spans="19:20" x14ac:dyDescent="0.25">
      <c r="S822" s="12"/>
      <c r="T822" s="4"/>
    </row>
    <row r="823" spans="19:20" x14ac:dyDescent="0.25">
      <c r="S823" s="12"/>
      <c r="T823" s="4"/>
    </row>
    <row r="824" spans="19:20" x14ac:dyDescent="0.25">
      <c r="S824" s="12"/>
      <c r="T824" s="4"/>
    </row>
    <row r="825" spans="19:20" x14ac:dyDescent="0.25">
      <c r="S825" s="12"/>
      <c r="T825" s="4"/>
    </row>
    <row r="826" spans="19:20" x14ac:dyDescent="0.25">
      <c r="S826" s="12"/>
      <c r="T826" s="4"/>
    </row>
    <row r="827" spans="19:20" x14ac:dyDescent="0.25">
      <c r="S827" s="12"/>
      <c r="T827" s="4"/>
    </row>
    <row r="828" spans="19:20" x14ac:dyDescent="0.25">
      <c r="S828" s="12"/>
      <c r="T828" s="4"/>
    </row>
    <row r="829" spans="19:20" x14ac:dyDescent="0.25">
      <c r="S829" s="12"/>
      <c r="T829" s="4"/>
    </row>
    <row r="830" spans="19:20" x14ac:dyDescent="0.25">
      <c r="S830" s="12"/>
      <c r="T830" s="4"/>
    </row>
    <row r="831" spans="19:20" x14ac:dyDescent="0.25">
      <c r="S831" s="12"/>
      <c r="T831" s="4"/>
    </row>
    <row r="832" spans="19:20" x14ac:dyDescent="0.25">
      <c r="S832" s="12"/>
      <c r="T832" s="4"/>
    </row>
    <row r="833" spans="19:20" x14ac:dyDescent="0.25">
      <c r="S833" s="12"/>
      <c r="T833" s="4"/>
    </row>
    <row r="834" spans="19:20" x14ac:dyDescent="0.25">
      <c r="S834" s="12"/>
      <c r="T834" s="4"/>
    </row>
    <row r="835" spans="19:20" x14ac:dyDescent="0.25">
      <c r="S835" s="12"/>
      <c r="T835" s="4"/>
    </row>
    <row r="836" spans="19:20" x14ac:dyDescent="0.25">
      <c r="S836" s="12"/>
      <c r="T836" s="4"/>
    </row>
    <row r="837" spans="19:20" x14ac:dyDescent="0.25">
      <c r="S837" s="12"/>
      <c r="T837" s="4"/>
    </row>
    <row r="838" spans="19:20" x14ac:dyDescent="0.25">
      <c r="S838" s="12"/>
      <c r="T838" s="4"/>
    </row>
    <row r="839" spans="19:20" x14ac:dyDescent="0.25">
      <c r="S839" s="12"/>
      <c r="T839" s="4"/>
    </row>
    <row r="840" spans="19:20" x14ac:dyDescent="0.25">
      <c r="S840" s="12"/>
      <c r="T840" s="4"/>
    </row>
    <row r="841" spans="19:20" x14ac:dyDescent="0.25">
      <c r="S841" s="12"/>
      <c r="T841" s="4"/>
    </row>
    <row r="842" spans="19:20" x14ac:dyDescent="0.25">
      <c r="S842" s="12"/>
      <c r="T842" s="4"/>
    </row>
    <row r="843" spans="19:20" x14ac:dyDescent="0.25">
      <c r="S843" s="12"/>
      <c r="T843" s="4"/>
    </row>
    <row r="844" spans="19:20" x14ac:dyDescent="0.25">
      <c r="S844" s="12"/>
      <c r="T844" s="4"/>
    </row>
    <row r="845" spans="19:20" x14ac:dyDescent="0.25">
      <c r="S845" s="12"/>
      <c r="T845" s="4"/>
    </row>
    <row r="846" spans="19:20" x14ac:dyDescent="0.25">
      <c r="S846" s="12"/>
      <c r="T846" s="4"/>
    </row>
    <row r="847" spans="19:20" x14ac:dyDescent="0.25">
      <c r="S847" s="12"/>
      <c r="T847" s="4"/>
    </row>
    <row r="848" spans="19:20" x14ac:dyDescent="0.25">
      <c r="S848" s="12"/>
      <c r="T848" s="4"/>
    </row>
    <row r="849" spans="19:20" x14ac:dyDescent="0.25">
      <c r="S849" s="12"/>
      <c r="T849" s="4"/>
    </row>
    <row r="850" spans="19:20" x14ac:dyDescent="0.25">
      <c r="S850" s="12"/>
      <c r="T850" s="4"/>
    </row>
    <row r="851" spans="19:20" x14ac:dyDescent="0.25">
      <c r="S851" s="12"/>
      <c r="T851" s="4"/>
    </row>
    <row r="852" spans="19:20" x14ac:dyDescent="0.25">
      <c r="S852" s="12"/>
      <c r="T852" s="4"/>
    </row>
    <row r="853" spans="19:20" x14ac:dyDescent="0.25">
      <c r="S853" s="12"/>
      <c r="T853" s="4"/>
    </row>
    <row r="854" spans="19:20" x14ac:dyDescent="0.25">
      <c r="S854" s="12"/>
      <c r="T854" s="4"/>
    </row>
    <row r="855" spans="19:20" x14ac:dyDescent="0.25">
      <c r="S855" s="12"/>
      <c r="T855" s="4"/>
    </row>
    <row r="856" spans="19:20" x14ac:dyDescent="0.25">
      <c r="S856" s="12"/>
      <c r="T856" s="4"/>
    </row>
    <row r="857" spans="19:20" x14ac:dyDescent="0.25">
      <c r="S857" s="12"/>
      <c r="T857" s="4"/>
    </row>
    <row r="858" spans="19:20" x14ac:dyDescent="0.25">
      <c r="S858" s="12"/>
      <c r="T858" s="4"/>
    </row>
    <row r="859" spans="19:20" x14ac:dyDescent="0.25">
      <c r="S859" s="12"/>
      <c r="T859" s="4"/>
    </row>
    <row r="860" spans="19:20" x14ac:dyDescent="0.25">
      <c r="S860" s="12"/>
      <c r="T860" s="4"/>
    </row>
    <row r="861" spans="19:20" x14ac:dyDescent="0.25">
      <c r="S861" s="12"/>
      <c r="T861" s="4"/>
    </row>
    <row r="862" spans="19:20" x14ac:dyDescent="0.25">
      <c r="S862" s="12"/>
      <c r="T862" s="4"/>
    </row>
    <row r="863" spans="19:20" x14ac:dyDescent="0.25">
      <c r="S863" s="12"/>
      <c r="T863" s="4"/>
    </row>
    <row r="864" spans="19:20" x14ac:dyDescent="0.25">
      <c r="S864" s="12"/>
      <c r="T864" s="4"/>
    </row>
    <row r="865" spans="19:20" x14ac:dyDescent="0.25">
      <c r="S865" s="12"/>
      <c r="T865" s="4"/>
    </row>
    <row r="866" spans="19:20" x14ac:dyDescent="0.25">
      <c r="S866" s="12"/>
      <c r="T866" s="4"/>
    </row>
    <row r="867" spans="19:20" x14ac:dyDescent="0.25">
      <c r="S867" s="12"/>
      <c r="T867" s="4"/>
    </row>
    <row r="868" spans="19:20" x14ac:dyDescent="0.25">
      <c r="S868" s="12"/>
      <c r="T868" s="4"/>
    </row>
    <row r="869" spans="19:20" x14ac:dyDescent="0.25">
      <c r="S869" s="12"/>
      <c r="T869" s="4"/>
    </row>
    <row r="870" spans="19:20" x14ac:dyDescent="0.25">
      <c r="S870" s="12"/>
      <c r="T870" s="4"/>
    </row>
    <row r="871" spans="19:20" x14ac:dyDescent="0.25">
      <c r="S871" s="12"/>
      <c r="T871" s="4"/>
    </row>
    <row r="872" spans="19:20" x14ac:dyDescent="0.25">
      <c r="S872" s="12"/>
      <c r="T872" s="4"/>
    </row>
    <row r="873" spans="19:20" x14ac:dyDescent="0.25">
      <c r="S873" s="12"/>
      <c r="T873" s="4"/>
    </row>
    <row r="874" spans="19:20" x14ac:dyDescent="0.25">
      <c r="S874" s="12"/>
      <c r="T874" s="4"/>
    </row>
    <row r="875" spans="19:20" x14ac:dyDescent="0.25">
      <c r="S875" s="12"/>
      <c r="T875" s="4"/>
    </row>
    <row r="876" spans="19:20" x14ac:dyDescent="0.25">
      <c r="S876" s="12"/>
      <c r="T876" s="4"/>
    </row>
    <row r="877" spans="19:20" x14ac:dyDescent="0.25">
      <c r="S877" s="12"/>
      <c r="T877" s="4"/>
    </row>
    <row r="878" spans="19:20" x14ac:dyDescent="0.25">
      <c r="S878" s="12"/>
      <c r="T878" s="4"/>
    </row>
    <row r="879" spans="19:20" x14ac:dyDescent="0.25">
      <c r="S879" s="12"/>
      <c r="T879" s="4"/>
    </row>
    <row r="880" spans="19:20" x14ac:dyDescent="0.25">
      <c r="S880" s="12"/>
      <c r="T880" s="4"/>
    </row>
    <row r="881" spans="19:20" x14ac:dyDescent="0.25">
      <c r="S881" s="12"/>
      <c r="T881" s="4"/>
    </row>
    <row r="882" spans="19:20" x14ac:dyDescent="0.25">
      <c r="S882" s="12"/>
      <c r="T882" s="4"/>
    </row>
    <row r="883" spans="19:20" x14ac:dyDescent="0.25">
      <c r="S883" s="12"/>
      <c r="T883" s="4"/>
    </row>
    <row r="884" spans="19:20" x14ac:dyDescent="0.25">
      <c r="S884" s="12"/>
      <c r="T884" s="4"/>
    </row>
    <row r="885" spans="19:20" x14ac:dyDescent="0.25">
      <c r="S885" s="12"/>
      <c r="T885" s="4"/>
    </row>
    <row r="886" spans="19:20" x14ac:dyDescent="0.25">
      <c r="S886" s="12"/>
      <c r="T886" s="4"/>
    </row>
    <row r="887" spans="19:20" x14ac:dyDescent="0.25">
      <c r="S887" s="12"/>
      <c r="T887" s="4"/>
    </row>
    <row r="888" spans="19:20" x14ac:dyDescent="0.25">
      <c r="S888" s="12"/>
      <c r="T888" s="4"/>
    </row>
    <row r="889" spans="19:20" x14ac:dyDescent="0.25">
      <c r="S889" s="12"/>
      <c r="T889" s="4"/>
    </row>
    <row r="890" spans="19:20" x14ac:dyDescent="0.25">
      <c r="S890" s="12"/>
      <c r="T890" s="4"/>
    </row>
    <row r="891" spans="19:20" x14ac:dyDescent="0.25">
      <c r="S891" s="12"/>
      <c r="T891" s="4"/>
    </row>
    <row r="892" spans="19:20" x14ac:dyDescent="0.25">
      <c r="S892" s="12"/>
      <c r="T892" s="4"/>
    </row>
    <row r="893" spans="19:20" x14ac:dyDescent="0.25">
      <c r="S893" s="12"/>
      <c r="T893" s="4"/>
    </row>
    <row r="894" spans="19:20" x14ac:dyDescent="0.25">
      <c r="S894" s="12"/>
      <c r="T894" s="4"/>
    </row>
    <row r="895" spans="19:20" x14ac:dyDescent="0.25">
      <c r="S895" s="12"/>
      <c r="T895" s="4"/>
    </row>
    <row r="896" spans="19:20" x14ac:dyDescent="0.25">
      <c r="S896" s="12"/>
      <c r="T896" s="4"/>
    </row>
    <row r="897" spans="19:20" x14ac:dyDescent="0.25">
      <c r="S897" s="12"/>
      <c r="T897" s="4"/>
    </row>
    <row r="898" spans="19:20" x14ac:dyDescent="0.25">
      <c r="S898" s="12"/>
      <c r="T898" s="4"/>
    </row>
    <row r="899" spans="19:20" x14ac:dyDescent="0.25">
      <c r="S899" s="12"/>
      <c r="T899" s="4"/>
    </row>
    <row r="900" spans="19:20" x14ac:dyDescent="0.25">
      <c r="S900" s="12"/>
      <c r="T900" s="4"/>
    </row>
    <row r="901" spans="19:20" x14ac:dyDescent="0.25">
      <c r="S901" s="12"/>
      <c r="T901" s="4"/>
    </row>
    <row r="902" spans="19:20" x14ac:dyDescent="0.25">
      <c r="S902" s="12"/>
      <c r="T902" s="4"/>
    </row>
    <row r="903" spans="19:20" x14ac:dyDescent="0.25">
      <c r="S903" s="12"/>
      <c r="T903" s="4"/>
    </row>
    <row r="904" spans="19:20" x14ac:dyDescent="0.25">
      <c r="S904" s="12"/>
      <c r="T904" s="4"/>
    </row>
    <row r="905" spans="19:20" x14ac:dyDescent="0.25">
      <c r="S905" s="12"/>
      <c r="T905" s="4"/>
    </row>
    <row r="906" spans="19:20" x14ac:dyDescent="0.25">
      <c r="S906" s="12"/>
      <c r="T906" s="4"/>
    </row>
    <row r="907" spans="19:20" x14ac:dyDescent="0.25">
      <c r="S907" s="12"/>
      <c r="T907" s="4"/>
    </row>
    <row r="908" spans="19:20" x14ac:dyDescent="0.25">
      <c r="S908" s="12"/>
      <c r="T908" s="4"/>
    </row>
    <row r="909" spans="19:20" x14ac:dyDescent="0.25">
      <c r="S909" s="12"/>
      <c r="T909" s="4"/>
    </row>
    <row r="910" spans="19:20" x14ac:dyDescent="0.25">
      <c r="S910" s="12"/>
      <c r="T910" s="4"/>
    </row>
    <row r="911" spans="19:20" x14ac:dyDescent="0.25">
      <c r="S911" s="12"/>
      <c r="T911" s="4"/>
    </row>
    <row r="912" spans="19:20" x14ac:dyDescent="0.25">
      <c r="S912" s="12"/>
      <c r="T912" s="4"/>
    </row>
    <row r="913" spans="19:20" x14ac:dyDescent="0.25">
      <c r="S913" s="12"/>
      <c r="T913" s="4"/>
    </row>
    <row r="914" spans="19:20" x14ac:dyDescent="0.25">
      <c r="S914" s="12"/>
      <c r="T914" s="4"/>
    </row>
    <row r="915" spans="19:20" x14ac:dyDescent="0.25">
      <c r="S915" s="12"/>
      <c r="T915" s="4"/>
    </row>
    <row r="916" spans="19:20" x14ac:dyDescent="0.25">
      <c r="S916" s="12"/>
      <c r="T916" s="4"/>
    </row>
    <row r="917" spans="19:20" x14ac:dyDescent="0.25">
      <c r="S917" s="12"/>
      <c r="T917" s="4"/>
    </row>
    <row r="918" spans="19:20" x14ac:dyDescent="0.25">
      <c r="S918" s="12"/>
      <c r="T918" s="4"/>
    </row>
    <row r="919" spans="19:20" x14ac:dyDescent="0.25">
      <c r="S919" s="12"/>
      <c r="T919" s="4"/>
    </row>
    <row r="920" spans="19:20" x14ac:dyDescent="0.25">
      <c r="S920" s="12"/>
      <c r="T920" s="4"/>
    </row>
    <row r="921" spans="19:20" x14ac:dyDescent="0.25">
      <c r="S921" s="12"/>
      <c r="T921" s="4"/>
    </row>
    <row r="922" spans="19:20" x14ac:dyDescent="0.25">
      <c r="S922" s="12"/>
      <c r="T922" s="4"/>
    </row>
    <row r="923" spans="19:20" x14ac:dyDescent="0.25">
      <c r="S923" s="12"/>
      <c r="T923" s="4"/>
    </row>
    <row r="924" spans="19:20" x14ac:dyDescent="0.25">
      <c r="S924" s="12"/>
      <c r="T924" s="4"/>
    </row>
    <row r="925" spans="19:20" x14ac:dyDescent="0.25">
      <c r="S925" s="12"/>
      <c r="T925" s="4"/>
    </row>
    <row r="926" spans="19:20" x14ac:dyDescent="0.25">
      <c r="S926" s="12"/>
      <c r="T926" s="4"/>
    </row>
    <row r="927" spans="19:20" x14ac:dyDescent="0.25">
      <c r="S927" s="12"/>
      <c r="T927" s="4"/>
    </row>
    <row r="928" spans="19:20" x14ac:dyDescent="0.25">
      <c r="S928" s="12"/>
      <c r="T928" s="4"/>
    </row>
    <row r="929" spans="19:20" x14ac:dyDescent="0.25">
      <c r="S929" s="12"/>
      <c r="T929" s="4"/>
    </row>
    <row r="930" spans="19:20" x14ac:dyDescent="0.25">
      <c r="S930" s="12"/>
      <c r="T930" s="4"/>
    </row>
    <row r="931" spans="19:20" x14ac:dyDescent="0.25">
      <c r="S931" s="12"/>
      <c r="T931" s="4"/>
    </row>
    <row r="932" spans="19:20" x14ac:dyDescent="0.25">
      <c r="S932" s="12"/>
      <c r="T932" s="4"/>
    </row>
    <row r="933" spans="19:20" x14ac:dyDescent="0.25">
      <c r="S933" s="12"/>
      <c r="T933" s="4"/>
    </row>
    <row r="934" spans="19:20" x14ac:dyDescent="0.25">
      <c r="S934" s="12"/>
      <c r="T934" s="4"/>
    </row>
    <row r="935" spans="19:20" x14ac:dyDescent="0.25">
      <c r="S935" s="12"/>
      <c r="T935" s="4"/>
    </row>
    <row r="936" spans="19:20" x14ac:dyDescent="0.25">
      <c r="S936" s="12"/>
      <c r="T936" s="4"/>
    </row>
    <row r="937" spans="19:20" x14ac:dyDescent="0.25">
      <c r="S937" s="12"/>
      <c r="T937" s="4"/>
    </row>
    <row r="938" spans="19:20" x14ac:dyDescent="0.25">
      <c r="S938" s="12"/>
      <c r="T938" s="4"/>
    </row>
    <row r="939" spans="19:20" x14ac:dyDescent="0.25">
      <c r="S939" s="12"/>
      <c r="T939" s="4"/>
    </row>
    <row r="940" spans="19:20" x14ac:dyDescent="0.25">
      <c r="S940" s="12"/>
      <c r="T940" s="4"/>
    </row>
    <row r="941" spans="19:20" x14ac:dyDescent="0.25">
      <c r="S941" s="12"/>
      <c r="T941" s="4"/>
    </row>
    <row r="942" spans="19:20" x14ac:dyDescent="0.25">
      <c r="S942" s="12"/>
      <c r="T942" s="4"/>
    </row>
    <row r="943" spans="19:20" x14ac:dyDescent="0.25">
      <c r="S943" s="12"/>
      <c r="T943" s="4"/>
    </row>
    <row r="944" spans="19:20" x14ac:dyDescent="0.25">
      <c r="S944" s="12"/>
      <c r="T944" s="4"/>
    </row>
    <row r="945" spans="19:20" x14ac:dyDescent="0.25">
      <c r="S945" s="12"/>
      <c r="T945" s="4"/>
    </row>
    <row r="946" spans="19:20" x14ac:dyDescent="0.25">
      <c r="S946" s="12"/>
      <c r="T946" s="4"/>
    </row>
    <row r="947" spans="19:20" x14ac:dyDescent="0.25">
      <c r="S947" s="12"/>
      <c r="T947" s="4"/>
    </row>
    <row r="948" spans="19:20" x14ac:dyDescent="0.25">
      <c r="S948" s="12"/>
      <c r="T948" s="4"/>
    </row>
    <row r="949" spans="19:20" x14ac:dyDescent="0.25">
      <c r="S949" s="12"/>
      <c r="T949" s="4"/>
    </row>
    <row r="950" spans="19:20" x14ac:dyDescent="0.25">
      <c r="S950" s="12"/>
      <c r="T950" s="4"/>
    </row>
    <row r="951" spans="19:20" x14ac:dyDescent="0.25">
      <c r="S951" s="12"/>
      <c r="T951" s="4"/>
    </row>
    <row r="952" spans="19:20" x14ac:dyDescent="0.25">
      <c r="S952" s="12"/>
      <c r="T952" s="4"/>
    </row>
    <row r="953" spans="19:20" x14ac:dyDescent="0.25">
      <c r="S953" s="12"/>
      <c r="T953" s="4"/>
    </row>
    <row r="954" spans="19:20" x14ac:dyDescent="0.25">
      <c r="S954" s="12"/>
      <c r="T954" s="4"/>
    </row>
    <row r="955" spans="19:20" x14ac:dyDescent="0.25">
      <c r="S955" s="12"/>
      <c r="T955" s="4"/>
    </row>
    <row r="956" spans="19:20" x14ac:dyDescent="0.25">
      <c r="S956" s="12"/>
      <c r="T956" s="4"/>
    </row>
    <row r="957" spans="19:20" x14ac:dyDescent="0.25">
      <c r="S957" s="12"/>
      <c r="T957" s="4"/>
    </row>
    <row r="958" spans="19:20" x14ac:dyDescent="0.25">
      <c r="S958" s="12"/>
      <c r="T958" s="4"/>
    </row>
    <row r="959" spans="19:20" x14ac:dyDescent="0.25">
      <c r="S959" s="12"/>
      <c r="T959" s="4"/>
    </row>
    <row r="960" spans="19:20" x14ac:dyDescent="0.25">
      <c r="S960" s="12"/>
      <c r="T960" s="4"/>
    </row>
    <row r="961" spans="19:20" x14ac:dyDescent="0.25">
      <c r="S961" s="12"/>
      <c r="T961" s="4"/>
    </row>
    <row r="962" spans="19:20" x14ac:dyDescent="0.25">
      <c r="S962" s="12"/>
      <c r="T962" s="4"/>
    </row>
    <row r="963" spans="19:20" x14ac:dyDescent="0.25">
      <c r="S963" s="12"/>
      <c r="T963" s="4"/>
    </row>
    <row r="964" spans="19:20" x14ac:dyDescent="0.25">
      <c r="S964" s="12"/>
      <c r="T964" s="4"/>
    </row>
    <row r="965" spans="19:20" x14ac:dyDescent="0.25">
      <c r="S965" s="12"/>
      <c r="T965" s="4"/>
    </row>
    <row r="966" spans="19:20" x14ac:dyDescent="0.25">
      <c r="S966" s="12"/>
      <c r="T966" s="4"/>
    </row>
    <row r="967" spans="19:20" x14ac:dyDescent="0.25">
      <c r="S967" s="12"/>
      <c r="T967" s="4"/>
    </row>
  </sheetData>
  <sheetProtection password="ABEF" sheet="1" objects="1" scenarios="1" selectLockedCells="1"/>
  <protectedRanges>
    <protectedRange sqref="F16:F17 G31 L33 G13:G15 M20:M32 G9:G10 G20 G18" name="Intervallo1"/>
  </protectedRanges>
  <mergeCells count="7">
    <mergeCell ref="B34:E34"/>
    <mergeCell ref="B53:I59"/>
    <mergeCell ref="B2:H2"/>
    <mergeCell ref="B4:E4"/>
    <mergeCell ref="B6:D6"/>
    <mergeCell ref="B11:C11"/>
    <mergeCell ref="H13:I13"/>
  </mergeCells>
  <conditionalFormatting sqref="B53:I59">
    <cfRule type="notContainsBlanks" dxfId="3" priority="5">
      <formula>LEN(TRIM(B53))&gt;0</formula>
    </cfRule>
  </conditionalFormatting>
  <dataValidations count="2">
    <dataValidation type="list" allowBlank="1" showInputMessage="1" showErrorMessage="1" sqref="G14">
      <formula1>CAT</formula1>
    </dataValidation>
    <dataValidation type="list" allowBlank="1" showInputMessage="1" showErrorMessage="1" sqref="G15 F17">
      <formula1>TOPO</formula1>
    </dataValidation>
  </dataValidations>
  <hyperlinks>
    <hyperlink ref="B6:D6" r:id="rId1" display="TROVA I PARAMETRI SISMICI"/>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627"/>
  <sheetViews>
    <sheetView showGridLines="0" showRowColHeaders="0" zoomScaleNormal="100" workbookViewId="0">
      <selection activeCell="M39" sqref="M39"/>
    </sheetView>
  </sheetViews>
  <sheetFormatPr defaultRowHeight="15" x14ac:dyDescent="0.25"/>
  <cols>
    <col min="10" max="10" width="17.5703125" customWidth="1"/>
  </cols>
  <sheetData>
    <row r="1" spans="2:14" x14ac:dyDescent="0.25">
      <c r="B1" s="5"/>
      <c r="C1" s="5"/>
      <c r="D1" s="5"/>
      <c r="E1" s="5"/>
      <c r="F1" s="5"/>
      <c r="G1" s="5"/>
      <c r="H1" s="5"/>
      <c r="I1" s="5"/>
      <c r="J1" s="5"/>
      <c r="K1" s="5"/>
      <c r="L1" s="5"/>
      <c r="M1" s="5"/>
      <c r="N1" s="5"/>
    </row>
    <row r="2" spans="2:14" x14ac:dyDescent="0.25">
      <c r="B2" s="429" t="s">
        <v>39</v>
      </c>
      <c r="C2" s="429"/>
      <c r="D2" s="429"/>
      <c r="E2" s="5"/>
      <c r="F2" s="429" t="s">
        <v>40</v>
      </c>
      <c r="G2" s="429"/>
      <c r="H2" s="429"/>
      <c r="I2" s="429"/>
      <c r="J2" s="5"/>
      <c r="K2" s="429" t="s">
        <v>41</v>
      </c>
      <c r="L2" s="429"/>
      <c r="M2" s="429"/>
      <c r="N2" s="429"/>
    </row>
    <row r="3" spans="2:14" ht="18" x14ac:dyDescent="0.25">
      <c r="B3" s="25" t="s">
        <v>42</v>
      </c>
      <c r="C3" s="425">
        <v>0</v>
      </c>
      <c r="D3" s="426"/>
      <c r="E3" s="5"/>
      <c r="F3" s="427" t="s">
        <v>43</v>
      </c>
      <c r="G3" s="428"/>
      <c r="H3" s="423">
        <f>1/'PARAMETRI SISMICI'!$G$19*IF(C3&lt;'PARAMETRI SISMICI'!$G$25,'PARAMETRI SISMICI'!$G$20*'PARAMETRI SISMICI'!$G$23*'PARAMETRI SISMICI'!$G$29*'PARAMETRI SISMICI'!$G$9*(C3/'PARAMETRI SISMICI'!$G$25+1/('PARAMETRI SISMICI'!$G$29*'PARAMETRI SISMICI'!$G$9)*(1-C3/'PARAMETRI SISMICI'!$G$25)),IF(C3&lt;'PARAMETRI SISMICI'!$G$26,'PARAMETRI SISMICI'!$G$20*'PARAMETRI SISMICI'!$G$23*'PARAMETRI SISMICI'!$G$29*'PARAMETRI SISMICI'!$G$9,IF(C3&lt;'PARAMETRI SISMICI'!$G$27,'PARAMETRI SISMICI'!$G$20*'PARAMETRI SISMICI'!$G$23*'PARAMETRI SISMICI'!$G$29*'PARAMETRI SISMICI'!$G$9*('PARAMETRI SISMICI'!$G$26/C3),'PARAMETRI SISMICI'!$G$20*'PARAMETRI SISMICI'!$G$23*'PARAMETRI SISMICI'!$G$29*'PARAMETRI SISMICI'!$G$9*(('PARAMETRI SISMICI'!$G$26*'PARAMETRI SISMICI'!$G$27)/C3^2))))</f>
        <v>0.30098478239999998</v>
      </c>
      <c r="I3" s="424"/>
      <c r="J3" s="5"/>
      <c r="K3" s="427" t="s">
        <v>44</v>
      </c>
      <c r="L3" s="428"/>
      <c r="M3" s="423">
        <f>1/'PARAMETRI SISMICI'!$G$19*IF(C3&lt;'PARAMETRI SISMICI'!$G$25,'PARAMETRI SISMICI'!$G$20*'PARAMETRI SISMICI'!$G$23*'PARAMETRI SISMICI'!$G$30*'PARAMETRI SISMICI'!$G$9*(C3/'PARAMETRI SISMICI'!$G$25+1/('PARAMETRI SISMICI'!$G$30*'PARAMETRI SISMICI'!$G$9)*(1-C3/'PARAMETRI SISMICI'!$G$25)),IF(C3&lt;'PARAMETRI SISMICI'!$G$26,'PARAMETRI SISMICI'!$G$20*'PARAMETRI SISMICI'!$G$23*'PARAMETRI SISMICI'!$G$30*'PARAMETRI SISMICI'!$G$9,IF(C3&lt;'PARAMETRI SISMICI'!$G$27,'PARAMETRI SISMICI'!$G$20*'PARAMETRI SISMICI'!$G$23*'PARAMETRI SISMICI'!$G$30*'PARAMETRI SISMICI'!$G$9*('PARAMETRI SISMICI'!$G$26/C3),'PARAMETRI SISMICI'!$G$20*'PARAMETRI SISMICI'!$G$23*'PARAMETRI SISMICI'!$G$30*'PARAMETRI SISMICI'!$G$9*(('PARAMETRI SISMICI'!$G$26*'PARAMETRI SISMICI'!$G$27)/C3^2))))</f>
        <v>0.30098478239999998</v>
      </c>
      <c r="N3" s="424"/>
    </row>
    <row r="4" spans="2:14" ht="18" x14ac:dyDescent="0.25">
      <c r="B4" s="25" t="s">
        <v>17</v>
      </c>
      <c r="C4" s="425">
        <f>'PARAMETRI SISMICI'!G25</f>
        <v>0.15722985368307932</v>
      </c>
      <c r="D4" s="426"/>
      <c r="E4" s="5"/>
      <c r="F4" s="427" t="s">
        <v>45</v>
      </c>
      <c r="G4" s="428"/>
      <c r="H4" s="423">
        <f>1/'PARAMETRI SISMICI'!$G$19*IF(C4&lt;'PARAMETRI SISMICI'!$G$25,'PARAMETRI SISMICI'!$G$20*'PARAMETRI SISMICI'!$G$23*'PARAMETRI SISMICI'!$G$29*'PARAMETRI SISMICI'!$G$9*(C4/'PARAMETRI SISMICI'!$G$25+1/('PARAMETRI SISMICI'!$G$29*'PARAMETRI SISMICI'!$G$9)*(1-C4/'PARAMETRI SISMICI'!$G$25)),IF(C4&lt;'PARAMETRI SISMICI'!$G$26,'PARAMETRI SISMICI'!$G$20*'PARAMETRI SISMICI'!$G$23*'PARAMETRI SISMICI'!$G$29*'PARAMETRI SISMICI'!$G$9,IF(C4&lt;'PARAMETRI SISMICI'!$G$27,'PARAMETRI SISMICI'!$G$20*'PARAMETRI SISMICI'!$G$23*'PARAMETRI SISMICI'!$G$29*'PARAMETRI SISMICI'!$G$9*('PARAMETRI SISMICI'!$G$26/C4),'PARAMETRI SISMICI'!$G$20*'PARAMETRI SISMICI'!$G$23*'PARAMETRI SISMICI'!$G$29*'PARAMETRI SISMICI'!$G$9*(('PARAMETRI SISMICI'!$G$26*'PARAMETRI SISMICI'!$G$27)/C4^2))))</f>
        <v>0.71152802559359996</v>
      </c>
      <c r="I4" s="424"/>
      <c r="J4" s="5"/>
      <c r="K4" s="427" t="s">
        <v>46</v>
      </c>
      <c r="L4" s="428"/>
      <c r="M4" s="423">
        <f>1/'PARAMETRI SISMICI'!$G$19*IF(C4&lt;'PARAMETRI SISMICI'!$G$25,'PARAMETRI SISMICI'!$G$20*'PARAMETRI SISMICI'!$G$23*'PARAMETRI SISMICI'!$G$30*'PARAMETRI SISMICI'!$G$9*(C4/'PARAMETRI SISMICI'!$G$25+1/('PARAMETRI SISMICI'!$G$30*'PARAMETRI SISMICI'!$G$9)*(1-C4/'PARAMETRI SISMICI'!$G$25)),IF(C4&lt;'PARAMETRI SISMICI'!$G$26,'PARAMETRI SISMICI'!$G$20*'PARAMETRI SISMICI'!$G$23*'PARAMETRI SISMICI'!$G$30*'PARAMETRI SISMICI'!$G$9,IF(C4&lt;'PARAMETRI SISMICI'!$G$27,'PARAMETRI SISMICI'!$G$20*'PARAMETRI SISMICI'!$G$23*'PARAMETRI SISMICI'!$G$30*'PARAMETRI SISMICI'!$G$9*('PARAMETRI SISMICI'!$G$26/C4),'PARAMETRI SISMICI'!$G$20*'PARAMETRI SISMICI'!$G$23*'PARAMETRI SISMICI'!$G$30*'PARAMETRI SISMICI'!$G$9*(('PARAMETRI SISMICI'!$G$26*'PARAMETRI SISMICI'!$G$27)/C4^2))))</f>
        <v>0.24705834221999998</v>
      </c>
      <c r="N4" s="424"/>
    </row>
    <row r="5" spans="2:14" ht="18" x14ac:dyDescent="0.25">
      <c r="B5" s="25" t="s">
        <v>18</v>
      </c>
      <c r="C5" s="425">
        <f>'PARAMETRI SISMICI'!G26</f>
        <v>0.47168956104923798</v>
      </c>
      <c r="D5" s="426"/>
      <c r="E5" s="5"/>
      <c r="F5" s="427" t="s">
        <v>47</v>
      </c>
      <c r="G5" s="428"/>
      <c r="H5" s="423">
        <f>1/'PARAMETRI SISMICI'!$G$19*IF(C5&lt;'PARAMETRI SISMICI'!$G$25,'PARAMETRI SISMICI'!$G$20*'PARAMETRI SISMICI'!$G$23*'PARAMETRI SISMICI'!$G$29*'PARAMETRI SISMICI'!$G$9*(C5/'PARAMETRI SISMICI'!$G$25+1/('PARAMETRI SISMICI'!$G$29*'PARAMETRI SISMICI'!$G$9)*(1-C5/'PARAMETRI SISMICI'!$G$25)),IF(C5&lt;'PARAMETRI SISMICI'!$G$26,'PARAMETRI SISMICI'!$G$20*'PARAMETRI SISMICI'!$G$23*'PARAMETRI SISMICI'!$G$29*'PARAMETRI SISMICI'!$G$9,IF(C5&lt;'PARAMETRI SISMICI'!$G$27,'PARAMETRI SISMICI'!$G$20*'PARAMETRI SISMICI'!$G$23*'PARAMETRI SISMICI'!$G$29*'PARAMETRI SISMICI'!$G$9*('PARAMETRI SISMICI'!$G$26/C5),'PARAMETRI SISMICI'!$G$20*'PARAMETRI SISMICI'!$G$23*'PARAMETRI SISMICI'!$G$29*'PARAMETRI SISMICI'!$G$9*(('PARAMETRI SISMICI'!$G$26*'PARAMETRI SISMICI'!$G$27)/C5^2))))</f>
        <v>0.71152802559359996</v>
      </c>
      <c r="I5" s="424"/>
      <c r="J5" s="5"/>
      <c r="K5" s="427" t="s">
        <v>48</v>
      </c>
      <c r="L5" s="428"/>
      <c r="M5" s="423">
        <f>1/'PARAMETRI SISMICI'!$G$19*IF(C5&lt;'PARAMETRI SISMICI'!$G$25,'PARAMETRI SISMICI'!$G$20*'PARAMETRI SISMICI'!$G$23*'PARAMETRI SISMICI'!$G$30*'PARAMETRI SISMICI'!$G$9*(C5/'PARAMETRI SISMICI'!$G$25+1/('PARAMETRI SISMICI'!$G$30*'PARAMETRI SISMICI'!$G$9)*(1-C5/'PARAMETRI SISMICI'!$G$25)),IF(C5&lt;'PARAMETRI SISMICI'!$G$26,'PARAMETRI SISMICI'!$G$20*'PARAMETRI SISMICI'!$G$23*'PARAMETRI SISMICI'!$G$30*'PARAMETRI SISMICI'!$G$9,IF(C5&lt;'PARAMETRI SISMICI'!$G$27,'PARAMETRI SISMICI'!$G$20*'PARAMETRI SISMICI'!$G$23*'PARAMETRI SISMICI'!$G$30*'PARAMETRI SISMICI'!$G$9*('PARAMETRI SISMICI'!$G$26/C5),'PARAMETRI SISMICI'!$G$20*'PARAMETRI SISMICI'!$G$23*'PARAMETRI SISMICI'!$G$30*'PARAMETRI SISMICI'!$G$9*(('PARAMETRI SISMICI'!$G$26*'PARAMETRI SISMICI'!$G$27)/C5^2))))</f>
        <v>0.24705834221999998</v>
      </c>
      <c r="N5" s="424"/>
    </row>
    <row r="6" spans="2:14" ht="18" x14ac:dyDescent="0.25">
      <c r="B6" s="25" t="s">
        <v>19</v>
      </c>
      <c r="C6" s="425">
        <f>'PARAMETRI SISMICI'!G27</f>
        <v>2.6440000000000001</v>
      </c>
      <c r="D6" s="426"/>
      <c r="E6" s="5"/>
      <c r="F6" s="427" t="s">
        <v>49</v>
      </c>
      <c r="G6" s="428"/>
      <c r="H6" s="423">
        <f>1/'PARAMETRI SISMICI'!$G$19*IF(C6&lt;'PARAMETRI SISMICI'!$G$25,'PARAMETRI SISMICI'!$G$20*'PARAMETRI SISMICI'!$G$23*'PARAMETRI SISMICI'!$G$29*'PARAMETRI SISMICI'!$G$9*(C6/'PARAMETRI SISMICI'!$G$25+1/('PARAMETRI SISMICI'!$G$29*'PARAMETRI SISMICI'!$G$9)*(1-C6/'PARAMETRI SISMICI'!$G$25)),IF(C6&lt;'PARAMETRI SISMICI'!$G$26,'PARAMETRI SISMICI'!$G$20*'PARAMETRI SISMICI'!$G$23*'PARAMETRI SISMICI'!$G$29*'PARAMETRI SISMICI'!$G$9,IF(C6&lt;'PARAMETRI SISMICI'!$G$27,'PARAMETRI SISMICI'!$G$20*'PARAMETRI SISMICI'!$G$23*'PARAMETRI SISMICI'!$G$29*'PARAMETRI SISMICI'!$G$9*('PARAMETRI SISMICI'!$G$26/C6),'PARAMETRI SISMICI'!$G$20*'PARAMETRI SISMICI'!$G$23*'PARAMETRI SISMICI'!$G$29*'PARAMETRI SISMICI'!$G$9*(('PARAMETRI SISMICI'!$G$26*'PARAMETRI SISMICI'!$G$27)/C6^2))))</f>
        <v>0.12693658928384122</v>
      </c>
      <c r="I6" s="424"/>
      <c r="J6" s="5"/>
      <c r="K6" s="427" t="s">
        <v>50</v>
      </c>
      <c r="L6" s="428"/>
      <c r="M6" s="423">
        <f>1/'PARAMETRI SISMICI'!$G$19*IF(C6&lt;'PARAMETRI SISMICI'!$G$25,'PARAMETRI SISMICI'!$G$20*'PARAMETRI SISMICI'!$G$23*'PARAMETRI SISMICI'!$G$30*'PARAMETRI SISMICI'!$G$9*(C6/'PARAMETRI SISMICI'!$G$25+1/('PARAMETRI SISMICI'!$G$30*'PARAMETRI SISMICI'!$G$9)*(1-C6/'PARAMETRI SISMICI'!$G$25)),IF(C6&lt;'PARAMETRI SISMICI'!$G$26,'PARAMETRI SISMICI'!$G$20*'PARAMETRI SISMICI'!$G$23*'PARAMETRI SISMICI'!$G$30*'PARAMETRI SISMICI'!$G$9,IF(C6&lt;'PARAMETRI SISMICI'!$G$27,'PARAMETRI SISMICI'!$G$20*'PARAMETRI SISMICI'!$G$23*'PARAMETRI SISMICI'!$G$30*'PARAMETRI SISMICI'!$G$9*('PARAMETRI SISMICI'!$G$26/C6),'PARAMETRI SISMICI'!$G$20*'PARAMETRI SISMICI'!$G$23*'PARAMETRI SISMICI'!$G$30*'PARAMETRI SISMICI'!$G$9*(('PARAMETRI SISMICI'!$G$26*'PARAMETRI SISMICI'!$G$27)/C6^2))))</f>
        <v>4.4075204612444858E-2</v>
      </c>
      <c r="N6" s="424"/>
    </row>
    <row r="7" spans="2:14" x14ac:dyDescent="0.25">
      <c r="B7" s="28"/>
      <c r="C7" s="29"/>
      <c r="D7" s="16"/>
      <c r="E7" s="5"/>
      <c r="F7" s="18"/>
      <c r="G7" s="18"/>
      <c r="H7" s="29"/>
      <c r="I7" s="16"/>
      <c r="J7" s="5"/>
      <c r="K7" s="18"/>
      <c r="L7" s="18"/>
      <c r="M7" s="29"/>
      <c r="N7" s="16"/>
    </row>
    <row r="8" spans="2:14" x14ac:dyDescent="0.25">
      <c r="B8" s="429" t="s">
        <v>51</v>
      </c>
      <c r="C8" s="429"/>
      <c r="D8" s="429"/>
      <c r="E8" s="30"/>
      <c r="F8" s="5"/>
      <c r="G8" s="5"/>
      <c r="H8" s="5"/>
      <c r="I8" s="5"/>
      <c r="J8" s="5"/>
      <c r="K8" s="5"/>
      <c r="L8" s="5"/>
      <c r="M8" s="5"/>
      <c r="N8" s="5"/>
    </row>
    <row r="9" spans="2:14" x14ac:dyDescent="0.25">
      <c r="B9" s="31" t="s">
        <v>52</v>
      </c>
      <c r="C9" s="27" t="s">
        <v>53</v>
      </c>
      <c r="D9" s="27" t="s">
        <v>54</v>
      </c>
      <c r="E9" s="5"/>
      <c r="F9" s="5"/>
      <c r="G9" s="5"/>
      <c r="H9" s="5"/>
      <c r="I9" s="5"/>
      <c r="J9" s="5"/>
      <c r="K9" s="5"/>
      <c r="L9" s="5"/>
      <c r="M9" s="5"/>
      <c r="N9" s="5"/>
    </row>
    <row r="10" spans="2:14" x14ac:dyDescent="0.25">
      <c r="B10" s="31" t="s">
        <v>15</v>
      </c>
      <c r="C10" s="27" t="s">
        <v>10</v>
      </c>
      <c r="D10" s="27" t="s">
        <v>10</v>
      </c>
      <c r="E10" s="5"/>
      <c r="F10" s="5"/>
      <c r="G10" s="5"/>
      <c r="H10" s="5"/>
      <c r="I10" s="5"/>
      <c r="J10" s="5"/>
      <c r="K10" s="5"/>
      <c r="L10" s="5"/>
      <c r="M10" s="5"/>
      <c r="N10" s="5"/>
    </row>
    <row r="11" spans="2:14" x14ac:dyDescent="0.25">
      <c r="B11" s="32">
        <v>0</v>
      </c>
      <c r="C11" s="26">
        <f>1/'PARAMETRI SISMICI'!$G$19*IF(B11&lt;'PARAMETRI SISMICI'!$G$25,'PARAMETRI SISMICI'!$G$20*'PARAMETRI SISMICI'!$G$23*'PARAMETRI SISMICI'!$G$29*'PARAMETRI SISMICI'!$G$9*(B11/'PARAMETRI SISMICI'!$G$25+1/('PARAMETRI SISMICI'!$G$29*'PARAMETRI SISMICI'!$G$9)*(1-B11/'PARAMETRI SISMICI'!$G$25)),IF(B11&lt;'PARAMETRI SISMICI'!$G$26,'PARAMETRI SISMICI'!$G$20*'PARAMETRI SISMICI'!$G$23*'PARAMETRI SISMICI'!$G$29*'PARAMETRI SISMICI'!$G$9,IF(B11&lt;'PARAMETRI SISMICI'!$G$27,'PARAMETRI SISMICI'!$G$20*'PARAMETRI SISMICI'!$G$23*'PARAMETRI SISMICI'!$G$29*'PARAMETRI SISMICI'!$G$9*('PARAMETRI SISMICI'!$G$26/B11),'PARAMETRI SISMICI'!$G$20*'PARAMETRI SISMICI'!$G$23*'PARAMETRI SISMICI'!$G$29*'PARAMETRI SISMICI'!$G$9*(('PARAMETRI SISMICI'!$G$26*'PARAMETRI SISMICI'!$G$27)/B11^2))))</f>
        <v>0.30098478239999998</v>
      </c>
      <c r="D11" s="26">
        <f>1/'PARAMETRI SISMICI'!$G$19*IF(B11&lt;'PARAMETRI SISMICI'!$G$25,'PARAMETRI SISMICI'!$G$20*'PARAMETRI SISMICI'!$G$23*'PARAMETRI SISMICI'!$G$30*'PARAMETRI SISMICI'!$G$9*(B11/'PARAMETRI SISMICI'!$G$25+1/('PARAMETRI SISMICI'!$G$30*'PARAMETRI SISMICI'!$G$9)*(1-B11/'PARAMETRI SISMICI'!$G$25)),IF(B11&lt;'PARAMETRI SISMICI'!$G$26,'PARAMETRI SISMICI'!$G$20*'PARAMETRI SISMICI'!$G$23*'PARAMETRI SISMICI'!$G$30*'PARAMETRI SISMICI'!$G$9,IF(B11&lt;'PARAMETRI SISMICI'!$G$27,'PARAMETRI SISMICI'!$G$20*'PARAMETRI SISMICI'!$G$23*'PARAMETRI SISMICI'!$G$30*'PARAMETRI SISMICI'!$G$9*('PARAMETRI SISMICI'!$G$26/B11),'PARAMETRI SISMICI'!$G$20*'PARAMETRI SISMICI'!$G$23*'PARAMETRI SISMICI'!$G$30*'PARAMETRI SISMICI'!$G$9*(('PARAMETRI SISMICI'!$G$26*'PARAMETRI SISMICI'!$G$27)/B11^2))))</f>
        <v>0.30098478239999998</v>
      </c>
      <c r="E11" s="5"/>
      <c r="F11" s="5"/>
      <c r="G11" s="5"/>
      <c r="H11" s="5"/>
      <c r="I11" s="5"/>
      <c r="J11" s="5"/>
      <c r="K11" s="5"/>
      <c r="L11" s="5"/>
      <c r="M11" s="5"/>
      <c r="N11" s="5"/>
    </row>
    <row r="12" spans="2:14" x14ac:dyDescent="0.25">
      <c r="B12" s="32">
        <f t="shared" ref="B12:B75" si="0">0.01+B11</f>
        <v>0.01</v>
      </c>
      <c r="C12" s="26">
        <f>1/'PARAMETRI SISMICI'!$G$19*IF(B12&lt;'PARAMETRI SISMICI'!$G$25,'PARAMETRI SISMICI'!$G$20*'PARAMETRI SISMICI'!$G$23*'PARAMETRI SISMICI'!$G$29*'PARAMETRI SISMICI'!$G$9*(B12/'PARAMETRI SISMICI'!$G$25+1/('PARAMETRI SISMICI'!$G$29*'PARAMETRI SISMICI'!$G$9)*(1-B12/'PARAMETRI SISMICI'!$G$25)),IF(B12&lt;'PARAMETRI SISMICI'!$G$26,'PARAMETRI SISMICI'!$G$20*'PARAMETRI SISMICI'!$G$23*'PARAMETRI SISMICI'!$G$29*'PARAMETRI SISMICI'!$G$9,IF(B12&lt;'PARAMETRI SISMICI'!$G$27,'PARAMETRI SISMICI'!$G$20*'PARAMETRI SISMICI'!$G$23*'PARAMETRI SISMICI'!$G$29*'PARAMETRI SISMICI'!$G$9*('PARAMETRI SISMICI'!$G$26/B12),'PARAMETRI SISMICI'!$G$20*'PARAMETRI SISMICI'!$G$23*'PARAMETRI SISMICI'!$G$29*'PARAMETRI SISMICI'!$G$9*(('PARAMETRI SISMICI'!$G$26*'PARAMETRI SISMICI'!$G$27)/B12^2))))</f>
        <v>0.32709580607500216</v>
      </c>
      <c r="D12" s="26">
        <f>1/'PARAMETRI SISMICI'!$G$19*IF(B12&lt;'PARAMETRI SISMICI'!$G$25,'PARAMETRI SISMICI'!$G$20*'PARAMETRI SISMICI'!$G$23*'PARAMETRI SISMICI'!$G$30*'PARAMETRI SISMICI'!$G$9*(B12/'PARAMETRI SISMICI'!$G$25+1/('PARAMETRI SISMICI'!$G$30*'PARAMETRI SISMICI'!$G$9)*(1-B12/'PARAMETRI SISMICI'!$G$25)),IF(B12&lt;'PARAMETRI SISMICI'!$G$26,'PARAMETRI SISMICI'!$G$20*'PARAMETRI SISMICI'!$G$23*'PARAMETRI SISMICI'!$G$30*'PARAMETRI SISMICI'!$G$9,IF(B12&lt;'PARAMETRI SISMICI'!$G$27,'PARAMETRI SISMICI'!$G$20*'PARAMETRI SISMICI'!$G$23*'PARAMETRI SISMICI'!$G$30*'PARAMETRI SISMICI'!$G$9*('PARAMETRI SISMICI'!$G$26/B12),'PARAMETRI SISMICI'!$G$20*'PARAMETRI SISMICI'!$G$23*'PARAMETRI SISMICI'!$G$30*'PARAMETRI SISMICI'!$G$9*(('PARAMETRI SISMICI'!$G$26*'PARAMETRI SISMICI'!$G$27)/B12^2))))</f>
        <v>0.29755499862059781</v>
      </c>
      <c r="E12" s="5"/>
      <c r="F12" s="5"/>
      <c r="G12" s="5"/>
      <c r="H12" s="5"/>
      <c r="I12" s="5"/>
      <c r="J12" s="5"/>
      <c r="K12" s="5"/>
      <c r="L12" s="5"/>
      <c r="M12" s="5"/>
      <c r="N12" s="5"/>
    </row>
    <row r="13" spans="2:14" x14ac:dyDescent="0.25">
      <c r="B13" s="32">
        <f t="shared" si="0"/>
        <v>0.02</v>
      </c>
      <c r="C13" s="26">
        <f>1/'PARAMETRI SISMICI'!$G$19*IF(B13&lt;'PARAMETRI SISMICI'!$G$25,'PARAMETRI SISMICI'!$G$20*'PARAMETRI SISMICI'!$G$23*'PARAMETRI SISMICI'!$G$29*'PARAMETRI SISMICI'!$G$9*(B13/'PARAMETRI SISMICI'!$G$25+1/('PARAMETRI SISMICI'!$G$29*'PARAMETRI SISMICI'!$G$9)*(1-B13/'PARAMETRI SISMICI'!$G$25)),IF(B13&lt;'PARAMETRI SISMICI'!$G$26,'PARAMETRI SISMICI'!$G$20*'PARAMETRI SISMICI'!$G$23*'PARAMETRI SISMICI'!$G$29*'PARAMETRI SISMICI'!$G$9,IF(B13&lt;'PARAMETRI SISMICI'!$G$27,'PARAMETRI SISMICI'!$G$20*'PARAMETRI SISMICI'!$G$23*'PARAMETRI SISMICI'!$G$29*'PARAMETRI SISMICI'!$G$9*('PARAMETRI SISMICI'!$G$26/B13),'PARAMETRI SISMICI'!$G$20*'PARAMETRI SISMICI'!$G$23*'PARAMETRI SISMICI'!$G$29*'PARAMETRI SISMICI'!$G$9*(('PARAMETRI SISMICI'!$G$26*'PARAMETRI SISMICI'!$G$27)/B13^2))))</f>
        <v>0.35320682975000423</v>
      </c>
      <c r="D13" s="26">
        <f>1/'PARAMETRI SISMICI'!$G$19*IF(B13&lt;'PARAMETRI SISMICI'!$G$25,'PARAMETRI SISMICI'!$G$20*'PARAMETRI SISMICI'!$G$23*'PARAMETRI SISMICI'!$G$30*'PARAMETRI SISMICI'!$G$9*(B13/'PARAMETRI SISMICI'!$G$25+1/('PARAMETRI SISMICI'!$G$30*'PARAMETRI SISMICI'!$G$9)*(1-B13/'PARAMETRI SISMICI'!$G$25)),IF(B13&lt;'PARAMETRI SISMICI'!$G$26,'PARAMETRI SISMICI'!$G$20*'PARAMETRI SISMICI'!$G$23*'PARAMETRI SISMICI'!$G$30*'PARAMETRI SISMICI'!$G$9,IF(B13&lt;'PARAMETRI SISMICI'!$G$27,'PARAMETRI SISMICI'!$G$20*'PARAMETRI SISMICI'!$G$23*'PARAMETRI SISMICI'!$G$30*'PARAMETRI SISMICI'!$G$9*('PARAMETRI SISMICI'!$G$26/B13),'PARAMETRI SISMICI'!$G$20*'PARAMETRI SISMICI'!$G$23*'PARAMETRI SISMICI'!$G$30*'PARAMETRI SISMICI'!$G$9*(('PARAMETRI SISMICI'!$G$26*'PARAMETRI SISMICI'!$G$27)/B13^2))))</f>
        <v>0.29412521484119569</v>
      </c>
      <c r="E13" s="5"/>
      <c r="F13" s="5"/>
      <c r="G13" s="5"/>
      <c r="H13" s="5"/>
      <c r="I13" s="5"/>
      <c r="J13" s="5"/>
      <c r="K13" s="5"/>
      <c r="L13" s="5"/>
      <c r="M13" s="5"/>
      <c r="N13" s="5"/>
    </row>
    <row r="14" spans="2:14" x14ac:dyDescent="0.25">
      <c r="B14" s="32">
        <f t="shared" si="0"/>
        <v>0.03</v>
      </c>
      <c r="C14" s="26">
        <f>1/'PARAMETRI SISMICI'!$G$19*IF(B14&lt;'PARAMETRI SISMICI'!$G$25,'PARAMETRI SISMICI'!$G$20*'PARAMETRI SISMICI'!$G$23*'PARAMETRI SISMICI'!$G$29*'PARAMETRI SISMICI'!$G$9*(B14/'PARAMETRI SISMICI'!$G$25+1/('PARAMETRI SISMICI'!$G$29*'PARAMETRI SISMICI'!$G$9)*(1-B14/'PARAMETRI SISMICI'!$G$25)),IF(B14&lt;'PARAMETRI SISMICI'!$G$26,'PARAMETRI SISMICI'!$G$20*'PARAMETRI SISMICI'!$G$23*'PARAMETRI SISMICI'!$G$29*'PARAMETRI SISMICI'!$G$9,IF(B14&lt;'PARAMETRI SISMICI'!$G$27,'PARAMETRI SISMICI'!$G$20*'PARAMETRI SISMICI'!$G$23*'PARAMETRI SISMICI'!$G$29*'PARAMETRI SISMICI'!$G$9*('PARAMETRI SISMICI'!$G$26/B14),'PARAMETRI SISMICI'!$G$20*'PARAMETRI SISMICI'!$G$23*'PARAMETRI SISMICI'!$G$29*'PARAMETRI SISMICI'!$G$9*(('PARAMETRI SISMICI'!$G$26*'PARAMETRI SISMICI'!$G$27)/B14^2))))</f>
        <v>0.37931785342500624</v>
      </c>
      <c r="D14" s="26">
        <f>1/'PARAMETRI SISMICI'!$G$19*IF(B14&lt;'PARAMETRI SISMICI'!$G$25,'PARAMETRI SISMICI'!$G$20*'PARAMETRI SISMICI'!$G$23*'PARAMETRI SISMICI'!$G$30*'PARAMETRI SISMICI'!$G$9*(B14/'PARAMETRI SISMICI'!$G$25+1/('PARAMETRI SISMICI'!$G$30*'PARAMETRI SISMICI'!$G$9)*(1-B14/'PARAMETRI SISMICI'!$G$25)),IF(B14&lt;'PARAMETRI SISMICI'!$G$26,'PARAMETRI SISMICI'!$G$20*'PARAMETRI SISMICI'!$G$23*'PARAMETRI SISMICI'!$G$30*'PARAMETRI SISMICI'!$G$9,IF(B14&lt;'PARAMETRI SISMICI'!$G$27,'PARAMETRI SISMICI'!$G$20*'PARAMETRI SISMICI'!$G$23*'PARAMETRI SISMICI'!$G$30*'PARAMETRI SISMICI'!$G$9*('PARAMETRI SISMICI'!$G$26/B14),'PARAMETRI SISMICI'!$G$20*'PARAMETRI SISMICI'!$G$23*'PARAMETRI SISMICI'!$G$30*'PARAMETRI SISMICI'!$G$9*(('PARAMETRI SISMICI'!$G$26*'PARAMETRI SISMICI'!$G$27)/B14^2))))</f>
        <v>0.29069543106179346</v>
      </c>
      <c r="E14" s="5"/>
      <c r="F14" s="33"/>
      <c r="G14" s="5"/>
      <c r="H14" s="5"/>
      <c r="I14" s="5"/>
      <c r="J14" s="5"/>
      <c r="K14" s="5"/>
      <c r="L14" s="5"/>
      <c r="M14" s="5"/>
      <c r="N14" s="5"/>
    </row>
    <row r="15" spans="2:14" x14ac:dyDescent="0.25">
      <c r="B15" s="32">
        <f t="shared" si="0"/>
        <v>0.04</v>
      </c>
      <c r="C15" s="26">
        <f>1/'PARAMETRI SISMICI'!$G$19*IF(B15&lt;'PARAMETRI SISMICI'!$G$25,'PARAMETRI SISMICI'!$G$20*'PARAMETRI SISMICI'!$G$23*'PARAMETRI SISMICI'!$G$29*'PARAMETRI SISMICI'!$G$9*(B15/'PARAMETRI SISMICI'!$G$25+1/('PARAMETRI SISMICI'!$G$29*'PARAMETRI SISMICI'!$G$9)*(1-B15/'PARAMETRI SISMICI'!$G$25)),IF(B15&lt;'PARAMETRI SISMICI'!$G$26,'PARAMETRI SISMICI'!$G$20*'PARAMETRI SISMICI'!$G$23*'PARAMETRI SISMICI'!$G$29*'PARAMETRI SISMICI'!$G$9,IF(B15&lt;'PARAMETRI SISMICI'!$G$27,'PARAMETRI SISMICI'!$G$20*'PARAMETRI SISMICI'!$G$23*'PARAMETRI SISMICI'!$G$29*'PARAMETRI SISMICI'!$G$9*('PARAMETRI SISMICI'!$G$26/B15),'PARAMETRI SISMICI'!$G$20*'PARAMETRI SISMICI'!$G$23*'PARAMETRI SISMICI'!$G$29*'PARAMETRI SISMICI'!$G$9*(('PARAMETRI SISMICI'!$G$26*'PARAMETRI SISMICI'!$G$27)/B15^2))))</f>
        <v>0.40542887710000836</v>
      </c>
      <c r="D15" s="26">
        <f>1/'PARAMETRI SISMICI'!$G$19*IF(B15&lt;'PARAMETRI SISMICI'!$G$25,'PARAMETRI SISMICI'!$G$20*'PARAMETRI SISMICI'!$G$23*'PARAMETRI SISMICI'!$G$30*'PARAMETRI SISMICI'!$G$9*(B15/'PARAMETRI SISMICI'!$G$25+1/('PARAMETRI SISMICI'!$G$30*'PARAMETRI SISMICI'!$G$9)*(1-B15/'PARAMETRI SISMICI'!$G$25)),IF(B15&lt;'PARAMETRI SISMICI'!$G$26,'PARAMETRI SISMICI'!$G$20*'PARAMETRI SISMICI'!$G$23*'PARAMETRI SISMICI'!$G$30*'PARAMETRI SISMICI'!$G$9,IF(B15&lt;'PARAMETRI SISMICI'!$G$27,'PARAMETRI SISMICI'!$G$20*'PARAMETRI SISMICI'!$G$23*'PARAMETRI SISMICI'!$G$30*'PARAMETRI SISMICI'!$G$9*('PARAMETRI SISMICI'!$G$26/B15),'PARAMETRI SISMICI'!$G$20*'PARAMETRI SISMICI'!$G$23*'PARAMETRI SISMICI'!$G$30*'PARAMETRI SISMICI'!$G$9*(('PARAMETRI SISMICI'!$G$26*'PARAMETRI SISMICI'!$G$27)/B15^2))))</f>
        <v>0.2872656472823914</v>
      </c>
      <c r="E15" s="5"/>
      <c r="F15" s="5"/>
      <c r="G15" s="5"/>
      <c r="H15" s="5"/>
      <c r="I15" s="5"/>
      <c r="J15" s="5"/>
      <c r="K15" s="5"/>
      <c r="L15" s="5"/>
      <c r="M15" s="5"/>
      <c r="N15" s="5"/>
    </row>
    <row r="16" spans="2:14" x14ac:dyDescent="0.25">
      <c r="B16" s="32">
        <f t="shared" si="0"/>
        <v>0.05</v>
      </c>
      <c r="C16" s="26">
        <f>1/'PARAMETRI SISMICI'!$G$19*IF(B16&lt;'PARAMETRI SISMICI'!$G$25,'PARAMETRI SISMICI'!$G$20*'PARAMETRI SISMICI'!$G$23*'PARAMETRI SISMICI'!$G$29*'PARAMETRI SISMICI'!$G$9*(B16/'PARAMETRI SISMICI'!$G$25+1/('PARAMETRI SISMICI'!$G$29*'PARAMETRI SISMICI'!$G$9)*(1-B16/'PARAMETRI SISMICI'!$G$25)),IF(B16&lt;'PARAMETRI SISMICI'!$G$26,'PARAMETRI SISMICI'!$G$20*'PARAMETRI SISMICI'!$G$23*'PARAMETRI SISMICI'!$G$29*'PARAMETRI SISMICI'!$G$9,IF(B16&lt;'PARAMETRI SISMICI'!$G$27,'PARAMETRI SISMICI'!$G$20*'PARAMETRI SISMICI'!$G$23*'PARAMETRI SISMICI'!$G$29*'PARAMETRI SISMICI'!$G$9*('PARAMETRI SISMICI'!$G$26/B16),'PARAMETRI SISMICI'!$G$20*'PARAMETRI SISMICI'!$G$23*'PARAMETRI SISMICI'!$G$29*'PARAMETRI SISMICI'!$G$9*(('PARAMETRI SISMICI'!$G$26*'PARAMETRI SISMICI'!$G$27)/B16^2))))</f>
        <v>0.43153990077501053</v>
      </c>
      <c r="D16" s="26">
        <f>1/'PARAMETRI SISMICI'!$G$19*IF(B16&lt;'PARAMETRI SISMICI'!$G$25,'PARAMETRI SISMICI'!$G$20*'PARAMETRI SISMICI'!$G$23*'PARAMETRI SISMICI'!$G$30*'PARAMETRI SISMICI'!$G$9*(B16/'PARAMETRI SISMICI'!$G$25+1/('PARAMETRI SISMICI'!$G$30*'PARAMETRI SISMICI'!$G$9)*(1-B16/'PARAMETRI SISMICI'!$G$25)),IF(B16&lt;'PARAMETRI SISMICI'!$G$26,'PARAMETRI SISMICI'!$G$20*'PARAMETRI SISMICI'!$G$23*'PARAMETRI SISMICI'!$G$30*'PARAMETRI SISMICI'!$G$9,IF(B16&lt;'PARAMETRI SISMICI'!$G$27,'PARAMETRI SISMICI'!$G$20*'PARAMETRI SISMICI'!$G$23*'PARAMETRI SISMICI'!$G$30*'PARAMETRI SISMICI'!$G$9*('PARAMETRI SISMICI'!$G$26/B16),'PARAMETRI SISMICI'!$G$20*'PARAMETRI SISMICI'!$G$23*'PARAMETRI SISMICI'!$G$30*'PARAMETRI SISMICI'!$G$9*(('PARAMETRI SISMICI'!$G$26*'PARAMETRI SISMICI'!$G$27)/B16^2))))</f>
        <v>0.28383586350298923</v>
      </c>
      <c r="E16" s="5"/>
      <c r="F16" s="5"/>
      <c r="G16" s="5"/>
      <c r="H16" s="5"/>
      <c r="I16" s="5"/>
      <c r="J16" s="5"/>
      <c r="K16" s="5"/>
      <c r="L16" s="5"/>
      <c r="M16" s="5"/>
      <c r="N16" s="5"/>
    </row>
    <row r="17" spans="2:14" x14ac:dyDescent="0.25">
      <c r="B17" s="32">
        <f t="shared" si="0"/>
        <v>6.0000000000000005E-2</v>
      </c>
      <c r="C17" s="26">
        <f>1/'PARAMETRI SISMICI'!$G$19*IF(B17&lt;'PARAMETRI SISMICI'!$G$25,'PARAMETRI SISMICI'!$G$20*'PARAMETRI SISMICI'!$G$23*'PARAMETRI SISMICI'!$G$29*'PARAMETRI SISMICI'!$G$9*(B17/'PARAMETRI SISMICI'!$G$25+1/('PARAMETRI SISMICI'!$G$29*'PARAMETRI SISMICI'!$G$9)*(1-B17/'PARAMETRI SISMICI'!$G$25)),IF(B17&lt;'PARAMETRI SISMICI'!$G$26,'PARAMETRI SISMICI'!$G$20*'PARAMETRI SISMICI'!$G$23*'PARAMETRI SISMICI'!$G$29*'PARAMETRI SISMICI'!$G$9,IF(B17&lt;'PARAMETRI SISMICI'!$G$27,'PARAMETRI SISMICI'!$G$20*'PARAMETRI SISMICI'!$G$23*'PARAMETRI SISMICI'!$G$29*'PARAMETRI SISMICI'!$G$9*('PARAMETRI SISMICI'!$G$26/B17),'PARAMETRI SISMICI'!$G$20*'PARAMETRI SISMICI'!$G$23*'PARAMETRI SISMICI'!$G$29*'PARAMETRI SISMICI'!$G$9*(('PARAMETRI SISMICI'!$G$26*'PARAMETRI SISMICI'!$G$27)/B17^2))))</f>
        <v>0.4576509244500126</v>
      </c>
      <c r="D17" s="26">
        <f>1/'PARAMETRI SISMICI'!$G$19*IF(B17&lt;'PARAMETRI SISMICI'!$G$25,'PARAMETRI SISMICI'!$G$20*'PARAMETRI SISMICI'!$G$23*'PARAMETRI SISMICI'!$G$30*'PARAMETRI SISMICI'!$G$9*(B17/'PARAMETRI SISMICI'!$G$25+1/('PARAMETRI SISMICI'!$G$30*'PARAMETRI SISMICI'!$G$9)*(1-B17/'PARAMETRI SISMICI'!$G$25)),IF(B17&lt;'PARAMETRI SISMICI'!$G$26,'PARAMETRI SISMICI'!$G$20*'PARAMETRI SISMICI'!$G$23*'PARAMETRI SISMICI'!$G$30*'PARAMETRI SISMICI'!$G$9,IF(B17&lt;'PARAMETRI SISMICI'!$G$27,'PARAMETRI SISMICI'!$G$20*'PARAMETRI SISMICI'!$G$23*'PARAMETRI SISMICI'!$G$30*'PARAMETRI SISMICI'!$G$9*('PARAMETRI SISMICI'!$G$26/B17),'PARAMETRI SISMICI'!$G$20*'PARAMETRI SISMICI'!$G$23*'PARAMETRI SISMICI'!$G$30*'PARAMETRI SISMICI'!$G$9*(('PARAMETRI SISMICI'!$G$26*'PARAMETRI SISMICI'!$G$27)/B17^2))))</f>
        <v>0.28040607972358705</v>
      </c>
      <c r="E17" s="5"/>
      <c r="F17" s="5"/>
      <c r="G17" s="5"/>
      <c r="H17" s="5"/>
      <c r="I17" s="5"/>
      <c r="J17" s="5"/>
      <c r="K17" s="5"/>
      <c r="L17" s="5"/>
      <c r="M17" s="5"/>
      <c r="N17" s="5"/>
    </row>
    <row r="18" spans="2:14" x14ac:dyDescent="0.25">
      <c r="B18" s="32">
        <f t="shared" si="0"/>
        <v>7.0000000000000007E-2</v>
      </c>
      <c r="C18" s="26">
        <f>1/'PARAMETRI SISMICI'!$G$19*IF(B18&lt;'PARAMETRI SISMICI'!$G$25,'PARAMETRI SISMICI'!$G$20*'PARAMETRI SISMICI'!$G$23*'PARAMETRI SISMICI'!$G$29*'PARAMETRI SISMICI'!$G$9*(B18/'PARAMETRI SISMICI'!$G$25+1/('PARAMETRI SISMICI'!$G$29*'PARAMETRI SISMICI'!$G$9)*(1-B18/'PARAMETRI SISMICI'!$G$25)),IF(B18&lt;'PARAMETRI SISMICI'!$G$26,'PARAMETRI SISMICI'!$G$20*'PARAMETRI SISMICI'!$G$23*'PARAMETRI SISMICI'!$G$29*'PARAMETRI SISMICI'!$G$9,IF(B18&lt;'PARAMETRI SISMICI'!$G$27,'PARAMETRI SISMICI'!$G$20*'PARAMETRI SISMICI'!$G$23*'PARAMETRI SISMICI'!$G$29*'PARAMETRI SISMICI'!$G$9*('PARAMETRI SISMICI'!$G$26/B18),'PARAMETRI SISMICI'!$G$20*'PARAMETRI SISMICI'!$G$23*'PARAMETRI SISMICI'!$G$29*'PARAMETRI SISMICI'!$G$9*(('PARAMETRI SISMICI'!$G$26*'PARAMETRI SISMICI'!$G$27)/B18^2))))</f>
        <v>0.48376194812501472</v>
      </c>
      <c r="D18" s="26">
        <f>1/'PARAMETRI SISMICI'!$G$19*IF(B18&lt;'PARAMETRI SISMICI'!$G$25,'PARAMETRI SISMICI'!$G$20*'PARAMETRI SISMICI'!$G$23*'PARAMETRI SISMICI'!$G$30*'PARAMETRI SISMICI'!$G$9*(B18/'PARAMETRI SISMICI'!$G$25+1/('PARAMETRI SISMICI'!$G$30*'PARAMETRI SISMICI'!$G$9)*(1-B18/'PARAMETRI SISMICI'!$G$25)),IF(B18&lt;'PARAMETRI SISMICI'!$G$26,'PARAMETRI SISMICI'!$G$20*'PARAMETRI SISMICI'!$G$23*'PARAMETRI SISMICI'!$G$30*'PARAMETRI SISMICI'!$G$9,IF(B18&lt;'PARAMETRI SISMICI'!$G$27,'PARAMETRI SISMICI'!$G$20*'PARAMETRI SISMICI'!$G$23*'PARAMETRI SISMICI'!$G$30*'PARAMETRI SISMICI'!$G$9*('PARAMETRI SISMICI'!$G$26/B18),'PARAMETRI SISMICI'!$G$20*'PARAMETRI SISMICI'!$G$23*'PARAMETRI SISMICI'!$G$30*'PARAMETRI SISMICI'!$G$9*(('PARAMETRI SISMICI'!$G$26*'PARAMETRI SISMICI'!$G$27)/B18^2))))</f>
        <v>0.27697629594418488</v>
      </c>
      <c r="E18" s="5"/>
      <c r="F18" s="5"/>
      <c r="G18" s="5"/>
      <c r="H18" s="5"/>
      <c r="I18" s="5"/>
      <c r="J18" s="5"/>
      <c r="K18" s="5"/>
      <c r="L18" s="5"/>
      <c r="M18" s="5"/>
      <c r="N18" s="5"/>
    </row>
    <row r="19" spans="2:14" x14ac:dyDescent="0.25">
      <c r="B19" s="32">
        <f t="shared" si="0"/>
        <v>0.08</v>
      </c>
      <c r="C19" s="26">
        <f>1/'PARAMETRI SISMICI'!$G$19*IF(B19&lt;'PARAMETRI SISMICI'!$G$25,'PARAMETRI SISMICI'!$G$20*'PARAMETRI SISMICI'!$G$23*'PARAMETRI SISMICI'!$G$29*'PARAMETRI SISMICI'!$G$9*(B19/'PARAMETRI SISMICI'!$G$25+1/('PARAMETRI SISMICI'!$G$29*'PARAMETRI SISMICI'!$G$9)*(1-B19/'PARAMETRI SISMICI'!$G$25)),IF(B19&lt;'PARAMETRI SISMICI'!$G$26,'PARAMETRI SISMICI'!$G$20*'PARAMETRI SISMICI'!$G$23*'PARAMETRI SISMICI'!$G$29*'PARAMETRI SISMICI'!$G$9,IF(B19&lt;'PARAMETRI SISMICI'!$G$27,'PARAMETRI SISMICI'!$G$20*'PARAMETRI SISMICI'!$G$23*'PARAMETRI SISMICI'!$G$29*'PARAMETRI SISMICI'!$G$9*('PARAMETRI SISMICI'!$G$26/B19),'PARAMETRI SISMICI'!$G$20*'PARAMETRI SISMICI'!$G$23*'PARAMETRI SISMICI'!$G$29*'PARAMETRI SISMICI'!$G$9*(('PARAMETRI SISMICI'!$G$26*'PARAMETRI SISMICI'!$G$27)/B19^2))))</f>
        <v>0.50987297180001678</v>
      </c>
      <c r="D19" s="26">
        <f>1/'PARAMETRI SISMICI'!$G$19*IF(B19&lt;'PARAMETRI SISMICI'!$G$25,'PARAMETRI SISMICI'!$G$20*'PARAMETRI SISMICI'!$G$23*'PARAMETRI SISMICI'!$G$30*'PARAMETRI SISMICI'!$G$9*(B19/'PARAMETRI SISMICI'!$G$25+1/('PARAMETRI SISMICI'!$G$30*'PARAMETRI SISMICI'!$G$9)*(1-B19/'PARAMETRI SISMICI'!$G$25)),IF(B19&lt;'PARAMETRI SISMICI'!$G$26,'PARAMETRI SISMICI'!$G$20*'PARAMETRI SISMICI'!$G$23*'PARAMETRI SISMICI'!$G$30*'PARAMETRI SISMICI'!$G$9,IF(B19&lt;'PARAMETRI SISMICI'!$G$27,'PARAMETRI SISMICI'!$G$20*'PARAMETRI SISMICI'!$G$23*'PARAMETRI SISMICI'!$G$30*'PARAMETRI SISMICI'!$G$9*('PARAMETRI SISMICI'!$G$26/B19),'PARAMETRI SISMICI'!$G$20*'PARAMETRI SISMICI'!$G$23*'PARAMETRI SISMICI'!$G$30*'PARAMETRI SISMICI'!$G$9*(('PARAMETRI SISMICI'!$G$26*'PARAMETRI SISMICI'!$G$27)/B19^2))))</f>
        <v>0.27354651216478271</v>
      </c>
      <c r="E19" s="5"/>
      <c r="F19" s="5"/>
      <c r="G19" s="5"/>
      <c r="H19" s="5"/>
      <c r="I19" s="5"/>
      <c r="J19" s="5"/>
      <c r="K19" s="5"/>
      <c r="L19" s="5"/>
      <c r="M19" s="5"/>
      <c r="N19" s="5"/>
    </row>
    <row r="20" spans="2:14" x14ac:dyDescent="0.25">
      <c r="B20" s="32">
        <f t="shared" si="0"/>
        <v>0.09</v>
      </c>
      <c r="C20" s="26">
        <f>1/'PARAMETRI SISMICI'!$G$19*IF(B20&lt;'PARAMETRI SISMICI'!$G$25,'PARAMETRI SISMICI'!$G$20*'PARAMETRI SISMICI'!$G$23*'PARAMETRI SISMICI'!$G$29*'PARAMETRI SISMICI'!$G$9*(B20/'PARAMETRI SISMICI'!$G$25+1/('PARAMETRI SISMICI'!$G$29*'PARAMETRI SISMICI'!$G$9)*(1-B20/'PARAMETRI SISMICI'!$G$25)),IF(B20&lt;'PARAMETRI SISMICI'!$G$26,'PARAMETRI SISMICI'!$G$20*'PARAMETRI SISMICI'!$G$23*'PARAMETRI SISMICI'!$G$29*'PARAMETRI SISMICI'!$G$9,IF(B20&lt;'PARAMETRI SISMICI'!$G$27,'PARAMETRI SISMICI'!$G$20*'PARAMETRI SISMICI'!$G$23*'PARAMETRI SISMICI'!$G$29*'PARAMETRI SISMICI'!$G$9*('PARAMETRI SISMICI'!$G$26/B20),'PARAMETRI SISMICI'!$G$20*'PARAMETRI SISMICI'!$G$23*'PARAMETRI SISMICI'!$G$29*'PARAMETRI SISMICI'!$G$9*(('PARAMETRI SISMICI'!$G$26*'PARAMETRI SISMICI'!$G$27)/B20^2))))</f>
        <v>0.53598399547501896</v>
      </c>
      <c r="D20" s="26">
        <f>1/'PARAMETRI SISMICI'!$G$19*IF(B20&lt;'PARAMETRI SISMICI'!$G$25,'PARAMETRI SISMICI'!$G$20*'PARAMETRI SISMICI'!$G$23*'PARAMETRI SISMICI'!$G$30*'PARAMETRI SISMICI'!$G$9*(B20/'PARAMETRI SISMICI'!$G$25+1/('PARAMETRI SISMICI'!$G$30*'PARAMETRI SISMICI'!$G$9)*(1-B20/'PARAMETRI SISMICI'!$G$25)),IF(B20&lt;'PARAMETRI SISMICI'!$G$26,'PARAMETRI SISMICI'!$G$20*'PARAMETRI SISMICI'!$G$23*'PARAMETRI SISMICI'!$G$30*'PARAMETRI SISMICI'!$G$9,IF(B20&lt;'PARAMETRI SISMICI'!$G$27,'PARAMETRI SISMICI'!$G$20*'PARAMETRI SISMICI'!$G$23*'PARAMETRI SISMICI'!$G$30*'PARAMETRI SISMICI'!$G$9*('PARAMETRI SISMICI'!$G$26/B20),'PARAMETRI SISMICI'!$G$20*'PARAMETRI SISMICI'!$G$23*'PARAMETRI SISMICI'!$G$30*'PARAMETRI SISMICI'!$G$9*(('PARAMETRI SISMICI'!$G$26*'PARAMETRI SISMICI'!$G$27)/B20^2))))</f>
        <v>0.27011672838538048</v>
      </c>
      <c r="E20" s="5"/>
      <c r="F20" s="5"/>
      <c r="G20" s="5"/>
      <c r="H20" s="5"/>
      <c r="I20" s="5"/>
      <c r="J20" s="5"/>
      <c r="K20" s="5"/>
      <c r="L20" s="5"/>
      <c r="M20" s="5"/>
      <c r="N20" s="5"/>
    </row>
    <row r="21" spans="2:14" x14ac:dyDescent="0.25">
      <c r="B21" s="32">
        <f t="shared" si="0"/>
        <v>9.9999999999999992E-2</v>
      </c>
      <c r="C21" s="26">
        <f>1/'PARAMETRI SISMICI'!$G$19*IF(B21&lt;'PARAMETRI SISMICI'!$G$25,'PARAMETRI SISMICI'!$G$20*'PARAMETRI SISMICI'!$G$23*'PARAMETRI SISMICI'!$G$29*'PARAMETRI SISMICI'!$G$9*(B21/'PARAMETRI SISMICI'!$G$25+1/('PARAMETRI SISMICI'!$G$29*'PARAMETRI SISMICI'!$G$9)*(1-B21/'PARAMETRI SISMICI'!$G$25)),IF(B21&lt;'PARAMETRI SISMICI'!$G$26,'PARAMETRI SISMICI'!$G$20*'PARAMETRI SISMICI'!$G$23*'PARAMETRI SISMICI'!$G$29*'PARAMETRI SISMICI'!$G$9,IF(B21&lt;'PARAMETRI SISMICI'!$G$27,'PARAMETRI SISMICI'!$G$20*'PARAMETRI SISMICI'!$G$23*'PARAMETRI SISMICI'!$G$29*'PARAMETRI SISMICI'!$G$9*('PARAMETRI SISMICI'!$G$26/B21),'PARAMETRI SISMICI'!$G$20*'PARAMETRI SISMICI'!$G$23*'PARAMETRI SISMICI'!$G$29*'PARAMETRI SISMICI'!$G$9*(('PARAMETRI SISMICI'!$G$26*'PARAMETRI SISMICI'!$G$27)/B21^2))))</f>
        <v>0.56209501915002102</v>
      </c>
      <c r="D21" s="26">
        <f>1/'PARAMETRI SISMICI'!$G$19*IF(B21&lt;'PARAMETRI SISMICI'!$G$25,'PARAMETRI SISMICI'!$G$20*'PARAMETRI SISMICI'!$G$23*'PARAMETRI SISMICI'!$G$30*'PARAMETRI SISMICI'!$G$9*(B21/'PARAMETRI SISMICI'!$G$25+1/('PARAMETRI SISMICI'!$G$30*'PARAMETRI SISMICI'!$G$9)*(1-B21/'PARAMETRI SISMICI'!$G$25)),IF(B21&lt;'PARAMETRI SISMICI'!$G$26,'PARAMETRI SISMICI'!$G$20*'PARAMETRI SISMICI'!$G$23*'PARAMETRI SISMICI'!$G$30*'PARAMETRI SISMICI'!$G$9,IF(B21&lt;'PARAMETRI SISMICI'!$G$27,'PARAMETRI SISMICI'!$G$20*'PARAMETRI SISMICI'!$G$23*'PARAMETRI SISMICI'!$G$30*'PARAMETRI SISMICI'!$G$9*('PARAMETRI SISMICI'!$G$26/B21),'PARAMETRI SISMICI'!$G$20*'PARAMETRI SISMICI'!$G$23*'PARAMETRI SISMICI'!$G$30*'PARAMETRI SISMICI'!$G$9*(('PARAMETRI SISMICI'!$G$26*'PARAMETRI SISMICI'!$G$27)/B21^2))))</f>
        <v>0.26668694460597836</v>
      </c>
      <c r="E21" s="5"/>
      <c r="F21" s="5"/>
      <c r="G21" s="5"/>
      <c r="H21" s="5"/>
      <c r="I21" s="5"/>
      <c r="J21" s="5"/>
      <c r="K21" s="5"/>
      <c r="L21" s="5"/>
      <c r="M21" s="5"/>
      <c r="N21" s="5"/>
    </row>
    <row r="22" spans="2:14" x14ac:dyDescent="0.25">
      <c r="B22" s="32">
        <f t="shared" si="0"/>
        <v>0.10999999999999999</v>
      </c>
      <c r="C22" s="26">
        <f>1/'PARAMETRI SISMICI'!$G$19*IF(B22&lt;'PARAMETRI SISMICI'!$G$25,'PARAMETRI SISMICI'!$G$20*'PARAMETRI SISMICI'!$G$23*'PARAMETRI SISMICI'!$G$29*'PARAMETRI SISMICI'!$G$9*(B22/'PARAMETRI SISMICI'!$G$25+1/('PARAMETRI SISMICI'!$G$29*'PARAMETRI SISMICI'!$G$9)*(1-B22/'PARAMETRI SISMICI'!$G$25)),IF(B22&lt;'PARAMETRI SISMICI'!$G$26,'PARAMETRI SISMICI'!$G$20*'PARAMETRI SISMICI'!$G$23*'PARAMETRI SISMICI'!$G$29*'PARAMETRI SISMICI'!$G$9,IF(B22&lt;'PARAMETRI SISMICI'!$G$27,'PARAMETRI SISMICI'!$G$20*'PARAMETRI SISMICI'!$G$23*'PARAMETRI SISMICI'!$G$29*'PARAMETRI SISMICI'!$G$9*('PARAMETRI SISMICI'!$G$26/B22),'PARAMETRI SISMICI'!$G$20*'PARAMETRI SISMICI'!$G$23*'PARAMETRI SISMICI'!$G$29*'PARAMETRI SISMICI'!$G$9*(('PARAMETRI SISMICI'!$G$26*'PARAMETRI SISMICI'!$G$27)/B22^2))))</f>
        <v>0.58820604282502309</v>
      </c>
      <c r="D22" s="26">
        <f>1/'PARAMETRI SISMICI'!$G$19*IF(B22&lt;'PARAMETRI SISMICI'!$G$25,'PARAMETRI SISMICI'!$G$20*'PARAMETRI SISMICI'!$G$23*'PARAMETRI SISMICI'!$G$30*'PARAMETRI SISMICI'!$G$9*(B22/'PARAMETRI SISMICI'!$G$25+1/('PARAMETRI SISMICI'!$G$30*'PARAMETRI SISMICI'!$G$9)*(1-B22/'PARAMETRI SISMICI'!$G$25)),IF(B22&lt;'PARAMETRI SISMICI'!$G$26,'PARAMETRI SISMICI'!$G$20*'PARAMETRI SISMICI'!$G$23*'PARAMETRI SISMICI'!$G$30*'PARAMETRI SISMICI'!$G$9,IF(B22&lt;'PARAMETRI SISMICI'!$G$27,'PARAMETRI SISMICI'!$G$20*'PARAMETRI SISMICI'!$G$23*'PARAMETRI SISMICI'!$G$30*'PARAMETRI SISMICI'!$G$9*('PARAMETRI SISMICI'!$G$26/B22),'PARAMETRI SISMICI'!$G$20*'PARAMETRI SISMICI'!$G$23*'PARAMETRI SISMICI'!$G$30*'PARAMETRI SISMICI'!$G$9*(('PARAMETRI SISMICI'!$G$26*'PARAMETRI SISMICI'!$G$27)/B22^2))))</f>
        <v>0.26325716082657624</v>
      </c>
      <c r="E22" s="5"/>
      <c r="F22" s="5"/>
      <c r="G22" s="5"/>
      <c r="H22" s="5"/>
      <c r="I22" s="5"/>
      <c r="J22" s="5"/>
      <c r="K22" s="5"/>
      <c r="L22" s="5"/>
      <c r="M22" s="5"/>
      <c r="N22" s="5"/>
    </row>
    <row r="23" spans="2:14" x14ac:dyDescent="0.25">
      <c r="B23" s="32">
        <f t="shared" si="0"/>
        <v>0.11999999999999998</v>
      </c>
      <c r="C23" s="26">
        <f>1/'PARAMETRI SISMICI'!$G$19*IF(B23&lt;'PARAMETRI SISMICI'!$G$25,'PARAMETRI SISMICI'!$G$20*'PARAMETRI SISMICI'!$G$23*'PARAMETRI SISMICI'!$G$29*'PARAMETRI SISMICI'!$G$9*(B23/'PARAMETRI SISMICI'!$G$25+1/('PARAMETRI SISMICI'!$G$29*'PARAMETRI SISMICI'!$G$9)*(1-B23/'PARAMETRI SISMICI'!$G$25)),IF(B23&lt;'PARAMETRI SISMICI'!$G$26,'PARAMETRI SISMICI'!$G$20*'PARAMETRI SISMICI'!$G$23*'PARAMETRI SISMICI'!$G$29*'PARAMETRI SISMICI'!$G$9,IF(B23&lt;'PARAMETRI SISMICI'!$G$27,'PARAMETRI SISMICI'!$G$20*'PARAMETRI SISMICI'!$G$23*'PARAMETRI SISMICI'!$G$29*'PARAMETRI SISMICI'!$G$9*('PARAMETRI SISMICI'!$G$26/B23),'PARAMETRI SISMICI'!$G$20*'PARAMETRI SISMICI'!$G$23*'PARAMETRI SISMICI'!$G$29*'PARAMETRI SISMICI'!$G$9*(('PARAMETRI SISMICI'!$G$26*'PARAMETRI SISMICI'!$G$27)/B23^2))))</f>
        <v>0.61431706650002516</v>
      </c>
      <c r="D23" s="26">
        <f>1/'PARAMETRI SISMICI'!$G$19*IF(B23&lt;'PARAMETRI SISMICI'!$G$25,'PARAMETRI SISMICI'!$G$20*'PARAMETRI SISMICI'!$G$23*'PARAMETRI SISMICI'!$G$30*'PARAMETRI SISMICI'!$G$9*(B23/'PARAMETRI SISMICI'!$G$25+1/('PARAMETRI SISMICI'!$G$30*'PARAMETRI SISMICI'!$G$9)*(1-B23/'PARAMETRI SISMICI'!$G$25)),IF(B23&lt;'PARAMETRI SISMICI'!$G$26,'PARAMETRI SISMICI'!$G$20*'PARAMETRI SISMICI'!$G$23*'PARAMETRI SISMICI'!$G$30*'PARAMETRI SISMICI'!$G$9,IF(B23&lt;'PARAMETRI SISMICI'!$G$27,'PARAMETRI SISMICI'!$G$20*'PARAMETRI SISMICI'!$G$23*'PARAMETRI SISMICI'!$G$30*'PARAMETRI SISMICI'!$G$9*('PARAMETRI SISMICI'!$G$26/B23),'PARAMETRI SISMICI'!$G$20*'PARAMETRI SISMICI'!$G$23*'PARAMETRI SISMICI'!$G$30*'PARAMETRI SISMICI'!$G$9*(('PARAMETRI SISMICI'!$G$26*'PARAMETRI SISMICI'!$G$27)/B23^2))))</f>
        <v>0.25982737704717407</v>
      </c>
      <c r="E23" s="5"/>
      <c r="F23" s="5"/>
      <c r="G23" s="5"/>
      <c r="H23" s="5"/>
      <c r="I23" s="5"/>
      <c r="J23" s="5"/>
      <c r="K23" s="5"/>
      <c r="L23" s="5"/>
      <c r="M23" s="5"/>
      <c r="N23" s="5"/>
    </row>
    <row r="24" spans="2:14" x14ac:dyDescent="0.25">
      <c r="B24" s="32">
        <f t="shared" si="0"/>
        <v>0.12999999999999998</v>
      </c>
      <c r="C24" s="26">
        <f>1/'PARAMETRI SISMICI'!$G$19*IF(B24&lt;'PARAMETRI SISMICI'!$G$25,'PARAMETRI SISMICI'!$G$20*'PARAMETRI SISMICI'!$G$23*'PARAMETRI SISMICI'!$G$29*'PARAMETRI SISMICI'!$G$9*(B24/'PARAMETRI SISMICI'!$G$25+1/('PARAMETRI SISMICI'!$G$29*'PARAMETRI SISMICI'!$G$9)*(1-B24/'PARAMETRI SISMICI'!$G$25)),IF(B24&lt;'PARAMETRI SISMICI'!$G$26,'PARAMETRI SISMICI'!$G$20*'PARAMETRI SISMICI'!$G$23*'PARAMETRI SISMICI'!$G$29*'PARAMETRI SISMICI'!$G$9,IF(B24&lt;'PARAMETRI SISMICI'!$G$27,'PARAMETRI SISMICI'!$G$20*'PARAMETRI SISMICI'!$G$23*'PARAMETRI SISMICI'!$G$29*'PARAMETRI SISMICI'!$G$9*('PARAMETRI SISMICI'!$G$26/B24),'PARAMETRI SISMICI'!$G$20*'PARAMETRI SISMICI'!$G$23*'PARAMETRI SISMICI'!$G$29*'PARAMETRI SISMICI'!$G$9*(('PARAMETRI SISMICI'!$G$26*'PARAMETRI SISMICI'!$G$27)/B24^2))))</f>
        <v>0.64042809017502733</v>
      </c>
      <c r="D24" s="26">
        <f>1/'PARAMETRI SISMICI'!$G$19*IF(B24&lt;'PARAMETRI SISMICI'!$G$25,'PARAMETRI SISMICI'!$G$20*'PARAMETRI SISMICI'!$G$23*'PARAMETRI SISMICI'!$G$30*'PARAMETRI SISMICI'!$G$9*(B24/'PARAMETRI SISMICI'!$G$25+1/('PARAMETRI SISMICI'!$G$30*'PARAMETRI SISMICI'!$G$9)*(1-B24/'PARAMETRI SISMICI'!$G$25)),IF(B24&lt;'PARAMETRI SISMICI'!$G$26,'PARAMETRI SISMICI'!$G$20*'PARAMETRI SISMICI'!$G$23*'PARAMETRI SISMICI'!$G$30*'PARAMETRI SISMICI'!$G$9,IF(B24&lt;'PARAMETRI SISMICI'!$G$27,'PARAMETRI SISMICI'!$G$20*'PARAMETRI SISMICI'!$G$23*'PARAMETRI SISMICI'!$G$30*'PARAMETRI SISMICI'!$G$9*('PARAMETRI SISMICI'!$G$26/B24),'PARAMETRI SISMICI'!$G$20*'PARAMETRI SISMICI'!$G$23*'PARAMETRI SISMICI'!$G$30*'PARAMETRI SISMICI'!$G$9*(('PARAMETRI SISMICI'!$G$26*'PARAMETRI SISMICI'!$G$27)/B24^2))))</f>
        <v>0.25639759326777195</v>
      </c>
      <c r="E24" s="5"/>
      <c r="F24" s="5"/>
      <c r="G24" s="5"/>
      <c r="H24" s="5"/>
      <c r="I24" s="5"/>
      <c r="J24" s="5"/>
      <c r="K24" s="5"/>
      <c r="L24" s="5"/>
      <c r="M24" s="5"/>
      <c r="N24" s="5"/>
    </row>
    <row r="25" spans="2:14" x14ac:dyDescent="0.25">
      <c r="B25" s="32">
        <f t="shared" si="0"/>
        <v>0.13999999999999999</v>
      </c>
      <c r="C25" s="26">
        <f>1/'PARAMETRI SISMICI'!$G$19*IF(B25&lt;'PARAMETRI SISMICI'!$G$25,'PARAMETRI SISMICI'!$G$20*'PARAMETRI SISMICI'!$G$23*'PARAMETRI SISMICI'!$G$29*'PARAMETRI SISMICI'!$G$9*(B25/'PARAMETRI SISMICI'!$G$25+1/('PARAMETRI SISMICI'!$G$29*'PARAMETRI SISMICI'!$G$9)*(1-B25/'PARAMETRI SISMICI'!$G$25)),IF(B25&lt;'PARAMETRI SISMICI'!$G$26,'PARAMETRI SISMICI'!$G$20*'PARAMETRI SISMICI'!$G$23*'PARAMETRI SISMICI'!$G$29*'PARAMETRI SISMICI'!$G$9,IF(B25&lt;'PARAMETRI SISMICI'!$G$27,'PARAMETRI SISMICI'!$G$20*'PARAMETRI SISMICI'!$G$23*'PARAMETRI SISMICI'!$G$29*'PARAMETRI SISMICI'!$G$9*('PARAMETRI SISMICI'!$G$26/B25),'PARAMETRI SISMICI'!$G$20*'PARAMETRI SISMICI'!$G$23*'PARAMETRI SISMICI'!$G$29*'PARAMETRI SISMICI'!$G$9*(('PARAMETRI SISMICI'!$G$26*'PARAMETRI SISMICI'!$G$27)/B25^2))))</f>
        <v>0.6665391138500294</v>
      </c>
      <c r="D25" s="26">
        <f>1/'PARAMETRI SISMICI'!$G$19*IF(B25&lt;'PARAMETRI SISMICI'!$G$25,'PARAMETRI SISMICI'!$G$20*'PARAMETRI SISMICI'!$G$23*'PARAMETRI SISMICI'!$G$30*'PARAMETRI SISMICI'!$G$9*(B25/'PARAMETRI SISMICI'!$G$25+1/('PARAMETRI SISMICI'!$G$30*'PARAMETRI SISMICI'!$G$9)*(1-B25/'PARAMETRI SISMICI'!$G$25)),IF(B25&lt;'PARAMETRI SISMICI'!$G$26,'PARAMETRI SISMICI'!$G$20*'PARAMETRI SISMICI'!$G$23*'PARAMETRI SISMICI'!$G$30*'PARAMETRI SISMICI'!$G$9,IF(B25&lt;'PARAMETRI SISMICI'!$G$27,'PARAMETRI SISMICI'!$G$20*'PARAMETRI SISMICI'!$G$23*'PARAMETRI SISMICI'!$G$30*'PARAMETRI SISMICI'!$G$9*('PARAMETRI SISMICI'!$G$26/B25),'PARAMETRI SISMICI'!$G$20*'PARAMETRI SISMICI'!$G$23*'PARAMETRI SISMICI'!$G$30*'PARAMETRI SISMICI'!$G$9*(('PARAMETRI SISMICI'!$G$26*'PARAMETRI SISMICI'!$G$27)/B25^2))))</f>
        <v>0.25296780948836978</v>
      </c>
      <c r="E25" s="5"/>
      <c r="F25" s="5"/>
      <c r="G25" s="5"/>
      <c r="H25" s="5"/>
      <c r="I25" s="5"/>
      <c r="J25" s="5"/>
      <c r="K25" s="5"/>
      <c r="L25" s="5"/>
      <c r="M25" s="5"/>
      <c r="N25" s="5"/>
    </row>
    <row r="26" spans="2:14" x14ac:dyDescent="0.25">
      <c r="B26" s="32">
        <f t="shared" si="0"/>
        <v>0.15</v>
      </c>
      <c r="C26" s="26">
        <f>1/'PARAMETRI SISMICI'!$G$19*IF(B26&lt;'PARAMETRI SISMICI'!$G$25,'PARAMETRI SISMICI'!$G$20*'PARAMETRI SISMICI'!$G$23*'PARAMETRI SISMICI'!$G$29*'PARAMETRI SISMICI'!$G$9*(B26/'PARAMETRI SISMICI'!$G$25+1/('PARAMETRI SISMICI'!$G$29*'PARAMETRI SISMICI'!$G$9)*(1-B26/'PARAMETRI SISMICI'!$G$25)),IF(B26&lt;'PARAMETRI SISMICI'!$G$26,'PARAMETRI SISMICI'!$G$20*'PARAMETRI SISMICI'!$G$23*'PARAMETRI SISMICI'!$G$29*'PARAMETRI SISMICI'!$G$9,IF(B26&lt;'PARAMETRI SISMICI'!$G$27,'PARAMETRI SISMICI'!$G$20*'PARAMETRI SISMICI'!$G$23*'PARAMETRI SISMICI'!$G$29*'PARAMETRI SISMICI'!$G$9*('PARAMETRI SISMICI'!$G$26/B26),'PARAMETRI SISMICI'!$G$20*'PARAMETRI SISMICI'!$G$23*'PARAMETRI SISMICI'!$G$29*'PARAMETRI SISMICI'!$G$9*(('PARAMETRI SISMICI'!$G$26*'PARAMETRI SISMICI'!$G$27)/B26^2))))</f>
        <v>0.69265013752503146</v>
      </c>
      <c r="D26" s="26">
        <f>1/'PARAMETRI SISMICI'!$G$19*IF(B26&lt;'PARAMETRI SISMICI'!$G$25,'PARAMETRI SISMICI'!$G$20*'PARAMETRI SISMICI'!$G$23*'PARAMETRI SISMICI'!$G$30*'PARAMETRI SISMICI'!$G$9*(B26/'PARAMETRI SISMICI'!$G$25+1/('PARAMETRI SISMICI'!$G$30*'PARAMETRI SISMICI'!$G$9)*(1-B26/'PARAMETRI SISMICI'!$G$25)),IF(B26&lt;'PARAMETRI SISMICI'!$G$26,'PARAMETRI SISMICI'!$G$20*'PARAMETRI SISMICI'!$G$23*'PARAMETRI SISMICI'!$G$30*'PARAMETRI SISMICI'!$G$9,IF(B26&lt;'PARAMETRI SISMICI'!$G$27,'PARAMETRI SISMICI'!$G$20*'PARAMETRI SISMICI'!$G$23*'PARAMETRI SISMICI'!$G$30*'PARAMETRI SISMICI'!$G$9*('PARAMETRI SISMICI'!$G$26/B26),'PARAMETRI SISMICI'!$G$20*'PARAMETRI SISMICI'!$G$23*'PARAMETRI SISMICI'!$G$30*'PARAMETRI SISMICI'!$G$9*(('PARAMETRI SISMICI'!$G$26*'PARAMETRI SISMICI'!$G$27)/B26^2))))</f>
        <v>0.24953802570896763</v>
      </c>
      <c r="E26" s="5"/>
      <c r="F26" s="5"/>
      <c r="G26" s="5"/>
      <c r="H26" s="5"/>
      <c r="I26" s="5"/>
      <c r="J26" s="5"/>
      <c r="K26" s="5"/>
      <c r="L26" s="5"/>
      <c r="M26" s="5"/>
      <c r="N26" s="5"/>
    </row>
    <row r="27" spans="2:14" x14ac:dyDescent="0.25">
      <c r="B27" s="32">
        <f t="shared" si="0"/>
        <v>0.16</v>
      </c>
      <c r="C27" s="26">
        <f>1/'PARAMETRI SISMICI'!$G$19*IF(B27&lt;'PARAMETRI SISMICI'!$G$25,'PARAMETRI SISMICI'!$G$20*'PARAMETRI SISMICI'!$G$23*'PARAMETRI SISMICI'!$G$29*'PARAMETRI SISMICI'!$G$9*(B27/'PARAMETRI SISMICI'!$G$25+1/('PARAMETRI SISMICI'!$G$29*'PARAMETRI SISMICI'!$G$9)*(1-B27/'PARAMETRI SISMICI'!$G$25)),IF(B27&lt;'PARAMETRI SISMICI'!$G$26,'PARAMETRI SISMICI'!$G$20*'PARAMETRI SISMICI'!$G$23*'PARAMETRI SISMICI'!$G$29*'PARAMETRI SISMICI'!$G$9,IF(B27&lt;'PARAMETRI SISMICI'!$G$27,'PARAMETRI SISMICI'!$G$20*'PARAMETRI SISMICI'!$G$23*'PARAMETRI SISMICI'!$G$29*'PARAMETRI SISMICI'!$G$9*('PARAMETRI SISMICI'!$G$26/B27),'PARAMETRI SISMICI'!$G$20*'PARAMETRI SISMICI'!$G$23*'PARAMETRI SISMICI'!$G$29*'PARAMETRI SISMICI'!$G$9*(('PARAMETRI SISMICI'!$G$26*'PARAMETRI SISMICI'!$G$27)/B27^2))))</f>
        <v>0.71152802559359996</v>
      </c>
      <c r="D27" s="26">
        <f>1/'PARAMETRI SISMICI'!$G$19*IF(B27&lt;'PARAMETRI SISMICI'!$G$25,'PARAMETRI SISMICI'!$G$20*'PARAMETRI SISMICI'!$G$23*'PARAMETRI SISMICI'!$G$30*'PARAMETRI SISMICI'!$G$9*(B27/'PARAMETRI SISMICI'!$G$25+1/('PARAMETRI SISMICI'!$G$30*'PARAMETRI SISMICI'!$G$9)*(1-B27/'PARAMETRI SISMICI'!$G$25)),IF(B27&lt;'PARAMETRI SISMICI'!$G$26,'PARAMETRI SISMICI'!$G$20*'PARAMETRI SISMICI'!$G$23*'PARAMETRI SISMICI'!$G$30*'PARAMETRI SISMICI'!$G$9,IF(B27&lt;'PARAMETRI SISMICI'!$G$27,'PARAMETRI SISMICI'!$G$20*'PARAMETRI SISMICI'!$G$23*'PARAMETRI SISMICI'!$G$30*'PARAMETRI SISMICI'!$G$9*('PARAMETRI SISMICI'!$G$26/B27),'PARAMETRI SISMICI'!$G$20*'PARAMETRI SISMICI'!$G$23*'PARAMETRI SISMICI'!$G$30*'PARAMETRI SISMICI'!$G$9*(('PARAMETRI SISMICI'!$G$26*'PARAMETRI SISMICI'!$G$27)/B27^2))))</f>
        <v>0.24705834221999998</v>
      </c>
      <c r="E27" s="5"/>
      <c r="F27" s="5"/>
      <c r="G27" s="5"/>
      <c r="H27" s="5"/>
      <c r="I27" s="5"/>
      <c r="J27" s="5"/>
      <c r="K27" s="5"/>
      <c r="L27" s="5"/>
      <c r="M27" s="5"/>
      <c r="N27" s="5"/>
    </row>
    <row r="28" spans="2:14" x14ac:dyDescent="0.25">
      <c r="B28" s="32">
        <f t="shared" si="0"/>
        <v>0.17</v>
      </c>
      <c r="C28" s="26">
        <f>1/'PARAMETRI SISMICI'!$G$19*IF(B28&lt;'PARAMETRI SISMICI'!$G$25,'PARAMETRI SISMICI'!$G$20*'PARAMETRI SISMICI'!$G$23*'PARAMETRI SISMICI'!$G$29*'PARAMETRI SISMICI'!$G$9*(B28/'PARAMETRI SISMICI'!$G$25+1/('PARAMETRI SISMICI'!$G$29*'PARAMETRI SISMICI'!$G$9)*(1-B28/'PARAMETRI SISMICI'!$G$25)),IF(B28&lt;'PARAMETRI SISMICI'!$G$26,'PARAMETRI SISMICI'!$G$20*'PARAMETRI SISMICI'!$G$23*'PARAMETRI SISMICI'!$G$29*'PARAMETRI SISMICI'!$G$9,IF(B28&lt;'PARAMETRI SISMICI'!$G$27,'PARAMETRI SISMICI'!$G$20*'PARAMETRI SISMICI'!$G$23*'PARAMETRI SISMICI'!$G$29*'PARAMETRI SISMICI'!$G$9*('PARAMETRI SISMICI'!$G$26/B28),'PARAMETRI SISMICI'!$G$20*'PARAMETRI SISMICI'!$G$23*'PARAMETRI SISMICI'!$G$29*'PARAMETRI SISMICI'!$G$9*(('PARAMETRI SISMICI'!$G$26*'PARAMETRI SISMICI'!$G$27)/B28^2))))</f>
        <v>0.71152802559359996</v>
      </c>
      <c r="D28" s="26">
        <f>1/'PARAMETRI SISMICI'!$G$19*IF(B28&lt;'PARAMETRI SISMICI'!$G$25,'PARAMETRI SISMICI'!$G$20*'PARAMETRI SISMICI'!$G$23*'PARAMETRI SISMICI'!$G$30*'PARAMETRI SISMICI'!$G$9*(B28/'PARAMETRI SISMICI'!$G$25+1/('PARAMETRI SISMICI'!$G$30*'PARAMETRI SISMICI'!$G$9)*(1-B28/'PARAMETRI SISMICI'!$G$25)),IF(B28&lt;'PARAMETRI SISMICI'!$G$26,'PARAMETRI SISMICI'!$G$20*'PARAMETRI SISMICI'!$G$23*'PARAMETRI SISMICI'!$G$30*'PARAMETRI SISMICI'!$G$9,IF(B28&lt;'PARAMETRI SISMICI'!$G$27,'PARAMETRI SISMICI'!$G$20*'PARAMETRI SISMICI'!$G$23*'PARAMETRI SISMICI'!$G$30*'PARAMETRI SISMICI'!$G$9*('PARAMETRI SISMICI'!$G$26/B28),'PARAMETRI SISMICI'!$G$20*'PARAMETRI SISMICI'!$G$23*'PARAMETRI SISMICI'!$G$30*'PARAMETRI SISMICI'!$G$9*(('PARAMETRI SISMICI'!$G$26*'PARAMETRI SISMICI'!$G$27)/B28^2))))</f>
        <v>0.24705834221999998</v>
      </c>
      <c r="E28" s="5"/>
      <c r="F28" s="5"/>
      <c r="G28" s="5"/>
      <c r="H28" s="5"/>
      <c r="I28" s="5"/>
      <c r="J28" s="5"/>
      <c r="K28" s="5"/>
      <c r="L28" s="5"/>
      <c r="M28" s="5"/>
      <c r="N28" s="5"/>
    </row>
    <row r="29" spans="2:14" x14ac:dyDescent="0.25">
      <c r="B29" s="32">
        <f t="shared" si="0"/>
        <v>0.18000000000000002</v>
      </c>
      <c r="C29" s="26">
        <f>1/'PARAMETRI SISMICI'!$G$19*IF(B29&lt;'PARAMETRI SISMICI'!$G$25,'PARAMETRI SISMICI'!$G$20*'PARAMETRI SISMICI'!$G$23*'PARAMETRI SISMICI'!$G$29*'PARAMETRI SISMICI'!$G$9*(B29/'PARAMETRI SISMICI'!$G$25+1/('PARAMETRI SISMICI'!$G$29*'PARAMETRI SISMICI'!$G$9)*(1-B29/'PARAMETRI SISMICI'!$G$25)),IF(B29&lt;'PARAMETRI SISMICI'!$G$26,'PARAMETRI SISMICI'!$G$20*'PARAMETRI SISMICI'!$G$23*'PARAMETRI SISMICI'!$G$29*'PARAMETRI SISMICI'!$G$9,IF(B29&lt;'PARAMETRI SISMICI'!$G$27,'PARAMETRI SISMICI'!$G$20*'PARAMETRI SISMICI'!$G$23*'PARAMETRI SISMICI'!$G$29*'PARAMETRI SISMICI'!$G$9*('PARAMETRI SISMICI'!$G$26/B29),'PARAMETRI SISMICI'!$G$20*'PARAMETRI SISMICI'!$G$23*'PARAMETRI SISMICI'!$G$29*'PARAMETRI SISMICI'!$G$9*(('PARAMETRI SISMICI'!$G$26*'PARAMETRI SISMICI'!$G$27)/B29^2))))</f>
        <v>0.71152802559359996</v>
      </c>
      <c r="D29" s="26">
        <f>1/'PARAMETRI SISMICI'!$G$19*IF(B29&lt;'PARAMETRI SISMICI'!$G$25,'PARAMETRI SISMICI'!$G$20*'PARAMETRI SISMICI'!$G$23*'PARAMETRI SISMICI'!$G$30*'PARAMETRI SISMICI'!$G$9*(B29/'PARAMETRI SISMICI'!$G$25+1/('PARAMETRI SISMICI'!$G$30*'PARAMETRI SISMICI'!$G$9)*(1-B29/'PARAMETRI SISMICI'!$G$25)),IF(B29&lt;'PARAMETRI SISMICI'!$G$26,'PARAMETRI SISMICI'!$G$20*'PARAMETRI SISMICI'!$G$23*'PARAMETRI SISMICI'!$G$30*'PARAMETRI SISMICI'!$G$9,IF(B29&lt;'PARAMETRI SISMICI'!$G$27,'PARAMETRI SISMICI'!$G$20*'PARAMETRI SISMICI'!$G$23*'PARAMETRI SISMICI'!$G$30*'PARAMETRI SISMICI'!$G$9*('PARAMETRI SISMICI'!$G$26/B29),'PARAMETRI SISMICI'!$G$20*'PARAMETRI SISMICI'!$G$23*'PARAMETRI SISMICI'!$G$30*'PARAMETRI SISMICI'!$G$9*(('PARAMETRI SISMICI'!$G$26*'PARAMETRI SISMICI'!$G$27)/B29^2))))</f>
        <v>0.24705834221999998</v>
      </c>
      <c r="E29" s="5"/>
      <c r="F29" s="5"/>
      <c r="G29" s="5"/>
      <c r="H29" s="5"/>
      <c r="I29" s="5"/>
      <c r="J29" s="5"/>
      <c r="K29" s="5"/>
      <c r="L29" s="5"/>
      <c r="M29" s="5"/>
      <c r="N29" s="5"/>
    </row>
    <row r="30" spans="2:14" x14ac:dyDescent="0.25">
      <c r="B30" s="32">
        <f t="shared" si="0"/>
        <v>0.19000000000000003</v>
      </c>
      <c r="C30" s="26">
        <f>1/'PARAMETRI SISMICI'!$G$19*IF(B30&lt;'PARAMETRI SISMICI'!$G$25,'PARAMETRI SISMICI'!$G$20*'PARAMETRI SISMICI'!$G$23*'PARAMETRI SISMICI'!$G$29*'PARAMETRI SISMICI'!$G$9*(B30/'PARAMETRI SISMICI'!$G$25+1/('PARAMETRI SISMICI'!$G$29*'PARAMETRI SISMICI'!$G$9)*(1-B30/'PARAMETRI SISMICI'!$G$25)),IF(B30&lt;'PARAMETRI SISMICI'!$G$26,'PARAMETRI SISMICI'!$G$20*'PARAMETRI SISMICI'!$G$23*'PARAMETRI SISMICI'!$G$29*'PARAMETRI SISMICI'!$G$9,IF(B30&lt;'PARAMETRI SISMICI'!$G$27,'PARAMETRI SISMICI'!$G$20*'PARAMETRI SISMICI'!$G$23*'PARAMETRI SISMICI'!$G$29*'PARAMETRI SISMICI'!$G$9*('PARAMETRI SISMICI'!$G$26/B30),'PARAMETRI SISMICI'!$G$20*'PARAMETRI SISMICI'!$G$23*'PARAMETRI SISMICI'!$G$29*'PARAMETRI SISMICI'!$G$9*(('PARAMETRI SISMICI'!$G$26*'PARAMETRI SISMICI'!$G$27)/B30^2))))</f>
        <v>0.71152802559359996</v>
      </c>
      <c r="D30" s="26">
        <f>1/'PARAMETRI SISMICI'!$G$19*IF(B30&lt;'PARAMETRI SISMICI'!$G$25,'PARAMETRI SISMICI'!$G$20*'PARAMETRI SISMICI'!$G$23*'PARAMETRI SISMICI'!$G$30*'PARAMETRI SISMICI'!$G$9*(B30/'PARAMETRI SISMICI'!$G$25+1/('PARAMETRI SISMICI'!$G$30*'PARAMETRI SISMICI'!$G$9)*(1-B30/'PARAMETRI SISMICI'!$G$25)),IF(B30&lt;'PARAMETRI SISMICI'!$G$26,'PARAMETRI SISMICI'!$G$20*'PARAMETRI SISMICI'!$G$23*'PARAMETRI SISMICI'!$G$30*'PARAMETRI SISMICI'!$G$9,IF(B30&lt;'PARAMETRI SISMICI'!$G$27,'PARAMETRI SISMICI'!$G$20*'PARAMETRI SISMICI'!$G$23*'PARAMETRI SISMICI'!$G$30*'PARAMETRI SISMICI'!$G$9*('PARAMETRI SISMICI'!$G$26/B30),'PARAMETRI SISMICI'!$G$20*'PARAMETRI SISMICI'!$G$23*'PARAMETRI SISMICI'!$G$30*'PARAMETRI SISMICI'!$G$9*(('PARAMETRI SISMICI'!$G$26*'PARAMETRI SISMICI'!$G$27)/B30^2))))</f>
        <v>0.24705834221999998</v>
      </c>
      <c r="E30" s="5"/>
      <c r="F30" s="5"/>
      <c r="G30" s="5"/>
      <c r="H30" s="5"/>
      <c r="I30" s="5"/>
      <c r="J30" s="5"/>
      <c r="K30" s="5"/>
      <c r="L30" s="5"/>
      <c r="M30" s="5"/>
      <c r="N30" s="5"/>
    </row>
    <row r="31" spans="2:14" x14ac:dyDescent="0.25">
      <c r="B31" s="32">
        <f t="shared" si="0"/>
        <v>0.20000000000000004</v>
      </c>
      <c r="C31" s="26">
        <f>1/'PARAMETRI SISMICI'!$G$19*IF(B31&lt;'PARAMETRI SISMICI'!$G$25,'PARAMETRI SISMICI'!$G$20*'PARAMETRI SISMICI'!$G$23*'PARAMETRI SISMICI'!$G$29*'PARAMETRI SISMICI'!$G$9*(B31/'PARAMETRI SISMICI'!$G$25+1/('PARAMETRI SISMICI'!$G$29*'PARAMETRI SISMICI'!$G$9)*(1-B31/'PARAMETRI SISMICI'!$G$25)),IF(B31&lt;'PARAMETRI SISMICI'!$G$26,'PARAMETRI SISMICI'!$G$20*'PARAMETRI SISMICI'!$G$23*'PARAMETRI SISMICI'!$G$29*'PARAMETRI SISMICI'!$G$9,IF(B31&lt;'PARAMETRI SISMICI'!$G$27,'PARAMETRI SISMICI'!$G$20*'PARAMETRI SISMICI'!$G$23*'PARAMETRI SISMICI'!$G$29*'PARAMETRI SISMICI'!$G$9*('PARAMETRI SISMICI'!$G$26/B31),'PARAMETRI SISMICI'!$G$20*'PARAMETRI SISMICI'!$G$23*'PARAMETRI SISMICI'!$G$29*'PARAMETRI SISMICI'!$G$9*(('PARAMETRI SISMICI'!$G$26*'PARAMETRI SISMICI'!$G$27)/B31^2))))</f>
        <v>0.71152802559359996</v>
      </c>
      <c r="D31" s="26">
        <f>1/'PARAMETRI SISMICI'!$G$19*IF(B31&lt;'PARAMETRI SISMICI'!$G$25,'PARAMETRI SISMICI'!$G$20*'PARAMETRI SISMICI'!$G$23*'PARAMETRI SISMICI'!$G$30*'PARAMETRI SISMICI'!$G$9*(B31/'PARAMETRI SISMICI'!$G$25+1/('PARAMETRI SISMICI'!$G$30*'PARAMETRI SISMICI'!$G$9)*(1-B31/'PARAMETRI SISMICI'!$G$25)),IF(B31&lt;'PARAMETRI SISMICI'!$G$26,'PARAMETRI SISMICI'!$G$20*'PARAMETRI SISMICI'!$G$23*'PARAMETRI SISMICI'!$G$30*'PARAMETRI SISMICI'!$G$9,IF(B31&lt;'PARAMETRI SISMICI'!$G$27,'PARAMETRI SISMICI'!$G$20*'PARAMETRI SISMICI'!$G$23*'PARAMETRI SISMICI'!$G$30*'PARAMETRI SISMICI'!$G$9*('PARAMETRI SISMICI'!$G$26/B31),'PARAMETRI SISMICI'!$G$20*'PARAMETRI SISMICI'!$G$23*'PARAMETRI SISMICI'!$G$30*'PARAMETRI SISMICI'!$G$9*(('PARAMETRI SISMICI'!$G$26*'PARAMETRI SISMICI'!$G$27)/B31^2))))</f>
        <v>0.24705834221999998</v>
      </c>
      <c r="E31" s="5"/>
      <c r="F31" s="5"/>
      <c r="G31" s="5"/>
      <c r="H31" s="5"/>
      <c r="I31" s="5"/>
      <c r="J31" s="5"/>
      <c r="K31" s="5"/>
      <c r="L31" s="5"/>
      <c r="M31" s="5"/>
      <c r="N31" s="5"/>
    </row>
    <row r="32" spans="2:14" x14ac:dyDescent="0.25">
      <c r="B32" s="32">
        <f t="shared" si="0"/>
        <v>0.21000000000000005</v>
      </c>
      <c r="C32" s="26">
        <f>1/'PARAMETRI SISMICI'!$G$19*IF(B32&lt;'PARAMETRI SISMICI'!$G$25,'PARAMETRI SISMICI'!$G$20*'PARAMETRI SISMICI'!$G$23*'PARAMETRI SISMICI'!$G$29*'PARAMETRI SISMICI'!$G$9*(B32/'PARAMETRI SISMICI'!$G$25+1/('PARAMETRI SISMICI'!$G$29*'PARAMETRI SISMICI'!$G$9)*(1-B32/'PARAMETRI SISMICI'!$G$25)),IF(B32&lt;'PARAMETRI SISMICI'!$G$26,'PARAMETRI SISMICI'!$G$20*'PARAMETRI SISMICI'!$G$23*'PARAMETRI SISMICI'!$G$29*'PARAMETRI SISMICI'!$G$9,IF(B32&lt;'PARAMETRI SISMICI'!$G$27,'PARAMETRI SISMICI'!$G$20*'PARAMETRI SISMICI'!$G$23*'PARAMETRI SISMICI'!$G$29*'PARAMETRI SISMICI'!$G$9*('PARAMETRI SISMICI'!$G$26/B32),'PARAMETRI SISMICI'!$G$20*'PARAMETRI SISMICI'!$G$23*'PARAMETRI SISMICI'!$G$29*'PARAMETRI SISMICI'!$G$9*(('PARAMETRI SISMICI'!$G$26*'PARAMETRI SISMICI'!$G$27)/B32^2))))</f>
        <v>0.71152802559359996</v>
      </c>
      <c r="D32" s="26">
        <f>1/'PARAMETRI SISMICI'!$G$19*IF(B32&lt;'PARAMETRI SISMICI'!$G$25,'PARAMETRI SISMICI'!$G$20*'PARAMETRI SISMICI'!$G$23*'PARAMETRI SISMICI'!$G$30*'PARAMETRI SISMICI'!$G$9*(B32/'PARAMETRI SISMICI'!$G$25+1/('PARAMETRI SISMICI'!$G$30*'PARAMETRI SISMICI'!$G$9)*(1-B32/'PARAMETRI SISMICI'!$G$25)),IF(B32&lt;'PARAMETRI SISMICI'!$G$26,'PARAMETRI SISMICI'!$G$20*'PARAMETRI SISMICI'!$G$23*'PARAMETRI SISMICI'!$G$30*'PARAMETRI SISMICI'!$G$9,IF(B32&lt;'PARAMETRI SISMICI'!$G$27,'PARAMETRI SISMICI'!$G$20*'PARAMETRI SISMICI'!$G$23*'PARAMETRI SISMICI'!$G$30*'PARAMETRI SISMICI'!$G$9*('PARAMETRI SISMICI'!$G$26/B32),'PARAMETRI SISMICI'!$G$20*'PARAMETRI SISMICI'!$G$23*'PARAMETRI SISMICI'!$G$30*'PARAMETRI SISMICI'!$G$9*(('PARAMETRI SISMICI'!$G$26*'PARAMETRI SISMICI'!$G$27)/B32^2))))</f>
        <v>0.24705834221999998</v>
      </c>
      <c r="E32" s="5"/>
      <c r="F32" s="5"/>
      <c r="G32" s="5"/>
      <c r="H32" s="5"/>
      <c r="I32" s="5"/>
      <c r="J32" s="5"/>
      <c r="K32" s="5"/>
      <c r="L32" s="5"/>
      <c r="M32" s="5"/>
      <c r="N32" s="5"/>
    </row>
    <row r="33" spans="2:14" x14ac:dyDescent="0.25">
      <c r="B33" s="32">
        <f t="shared" si="0"/>
        <v>0.22000000000000006</v>
      </c>
      <c r="C33" s="26">
        <f>1/'PARAMETRI SISMICI'!$G$19*IF(B33&lt;'PARAMETRI SISMICI'!$G$25,'PARAMETRI SISMICI'!$G$20*'PARAMETRI SISMICI'!$G$23*'PARAMETRI SISMICI'!$G$29*'PARAMETRI SISMICI'!$G$9*(B33/'PARAMETRI SISMICI'!$G$25+1/('PARAMETRI SISMICI'!$G$29*'PARAMETRI SISMICI'!$G$9)*(1-B33/'PARAMETRI SISMICI'!$G$25)),IF(B33&lt;'PARAMETRI SISMICI'!$G$26,'PARAMETRI SISMICI'!$G$20*'PARAMETRI SISMICI'!$G$23*'PARAMETRI SISMICI'!$G$29*'PARAMETRI SISMICI'!$G$9,IF(B33&lt;'PARAMETRI SISMICI'!$G$27,'PARAMETRI SISMICI'!$G$20*'PARAMETRI SISMICI'!$G$23*'PARAMETRI SISMICI'!$G$29*'PARAMETRI SISMICI'!$G$9*('PARAMETRI SISMICI'!$G$26/B33),'PARAMETRI SISMICI'!$G$20*'PARAMETRI SISMICI'!$G$23*'PARAMETRI SISMICI'!$G$29*'PARAMETRI SISMICI'!$G$9*(('PARAMETRI SISMICI'!$G$26*'PARAMETRI SISMICI'!$G$27)/B33^2))))</f>
        <v>0.71152802559359996</v>
      </c>
      <c r="D33" s="26">
        <f>1/'PARAMETRI SISMICI'!$G$19*IF(B33&lt;'PARAMETRI SISMICI'!$G$25,'PARAMETRI SISMICI'!$G$20*'PARAMETRI SISMICI'!$G$23*'PARAMETRI SISMICI'!$G$30*'PARAMETRI SISMICI'!$G$9*(B33/'PARAMETRI SISMICI'!$G$25+1/('PARAMETRI SISMICI'!$G$30*'PARAMETRI SISMICI'!$G$9)*(1-B33/'PARAMETRI SISMICI'!$G$25)),IF(B33&lt;'PARAMETRI SISMICI'!$G$26,'PARAMETRI SISMICI'!$G$20*'PARAMETRI SISMICI'!$G$23*'PARAMETRI SISMICI'!$G$30*'PARAMETRI SISMICI'!$G$9,IF(B33&lt;'PARAMETRI SISMICI'!$G$27,'PARAMETRI SISMICI'!$G$20*'PARAMETRI SISMICI'!$G$23*'PARAMETRI SISMICI'!$G$30*'PARAMETRI SISMICI'!$G$9*('PARAMETRI SISMICI'!$G$26/B33),'PARAMETRI SISMICI'!$G$20*'PARAMETRI SISMICI'!$G$23*'PARAMETRI SISMICI'!$G$30*'PARAMETRI SISMICI'!$G$9*(('PARAMETRI SISMICI'!$G$26*'PARAMETRI SISMICI'!$G$27)/B33^2))))</f>
        <v>0.24705834221999998</v>
      </c>
      <c r="E33" s="5"/>
      <c r="F33" s="5"/>
      <c r="G33" s="5"/>
      <c r="H33" s="5"/>
      <c r="I33" s="5"/>
      <c r="J33" s="5"/>
      <c r="K33" s="5"/>
      <c r="L33" s="5"/>
      <c r="M33" s="5"/>
      <c r="N33" s="5"/>
    </row>
    <row r="34" spans="2:14" x14ac:dyDescent="0.25">
      <c r="B34" s="32">
        <f t="shared" si="0"/>
        <v>0.23000000000000007</v>
      </c>
      <c r="C34" s="26">
        <f>1/'PARAMETRI SISMICI'!$G$19*IF(B34&lt;'PARAMETRI SISMICI'!$G$25,'PARAMETRI SISMICI'!$G$20*'PARAMETRI SISMICI'!$G$23*'PARAMETRI SISMICI'!$G$29*'PARAMETRI SISMICI'!$G$9*(B34/'PARAMETRI SISMICI'!$G$25+1/('PARAMETRI SISMICI'!$G$29*'PARAMETRI SISMICI'!$G$9)*(1-B34/'PARAMETRI SISMICI'!$G$25)),IF(B34&lt;'PARAMETRI SISMICI'!$G$26,'PARAMETRI SISMICI'!$G$20*'PARAMETRI SISMICI'!$G$23*'PARAMETRI SISMICI'!$G$29*'PARAMETRI SISMICI'!$G$9,IF(B34&lt;'PARAMETRI SISMICI'!$G$27,'PARAMETRI SISMICI'!$G$20*'PARAMETRI SISMICI'!$G$23*'PARAMETRI SISMICI'!$G$29*'PARAMETRI SISMICI'!$G$9*('PARAMETRI SISMICI'!$G$26/B34),'PARAMETRI SISMICI'!$G$20*'PARAMETRI SISMICI'!$G$23*'PARAMETRI SISMICI'!$G$29*'PARAMETRI SISMICI'!$G$9*(('PARAMETRI SISMICI'!$G$26*'PARAMETRI SISMICI'!$G$27)/B34^2))))</f>
        <v>0.71152802559359996</v>
      </c>
      <c r="D34" s="26">
        <f>1/'PARAMETRI SISMICI'!$G$19*IF(B34&lt;'PARAMETRI SISMICI'!$G$25,'PARAMETRI SISMICI'!$G$20*'PARAMETRI SISMICI'!$G$23*'PARAMETRI SISMICI'!$G$30*'PARAMETRI SISMICI'!$G$9*(B34/'PARAMETRI SISMICI'!$G$25+1/('PARAMETRI SISMICI'!$G$30*'PARAMETRI SISMICI'!$G$9)*(1-B34/'PARAMETRI SISMICI'!$G$25)),IF(B34&lt;'PARAMETRI SISMICI'!$G$26,'PARAMETRI SISMICI'!$G$20*'PARAMETRI SISMICI'!$G$23*'PARAMETRI SISMICI'!$G$30*'PARAMETRI SISMICI'!$G$9,IF(B34&lt;'PARAMETRI SISMICI'!$G$27,'PARAMETRI SISMICI'!$G$20*'PARAMETRI SISMICI'!$G$23*'PARAMETRI SISMICI'!$G$30*'PARAMETRI SISMICI'!$G$9*('PARAMETRI SISMICI'!$G$26/B34),'PARAMETRI SISMICI'!$G$20*'PARAMETRI SISMICI'!$G$23*'PARAMETRI SISMICI'!$G$30*'PARAMETRI SISMICI'!$G$9*(('PARAMETRI SISMICI'!$G$26*'PARAMETRI SISMICI'!$G$27)/B34^2))))</f>
        <v>0.24705834221999998</v>
      </c>
      <c r="E34" s="5"/>
      <c r="F34" s="5"/>
      <c r="G34" s="5"/>
      <c r="H34" s="5"/>
      <c r="I34" s="5"/>
      <c r="J34" s="5"/>
      <c r="K34" s="5"/>
      <c r="L34" s="5"/>
      <c r="M34" s="5"/>
      <c r="N34" s="5"/>
    </row>
    <row r="35" spans="2:14" x14ac:dyDescent="0.25">
      <c r="B35" s="32">
        <f t="shared" si="0"/>
        <v>0.24000000000000007</v>
      </c>
      <c r="C35" s="26">
        <f>1/'PARAMETRI SISMICI'!$G$19*IF(B35&lt;'PARAMETRI SISMICI'!$G$25,'PARAMETRI SISMICI'!$G$20*'PARAMETRI SISMICI'!$G$23*'PARAMETRI SISMICI'!$G$29*'PARAMETRI SISMICI'!$G$9*(B35/'PARAMETRI SISMICI'!$G$25+1/('PARAMETRI SISMICI'!$G$29*'PARAMETRI SISMICI'!$G$9)*(1-B35/'PARAMETRI SISMICI'!$G$25)),IF(B35&lt;'PARAMETRI SISMICI'!$G$26,'PARAMETRI SISMICI'!$G$20*'PARAMETRI SISMICI'!$G$23*'PARAMETRI SISMICI'!$G$29*'PARAMETRI SISMICI'!$G$9,IF(B35&lt;'PARAMETRI SISMICI'!$G$27,'PARAMETRI SISMICI'!$G$20*'PARAMETRI SISMICI'!$G$23*'PARAMETRI SISMICI'!$G$29*'PARAMETRI SISMICI'!$G$9*('PARAMETRI SISMICI'!$G$26/B35),'PARAMETRI SISMICI'!$G$20*'PARAMETRI SISMICI'!$G$23*'PARAMETRI SISMICI'!$G$29*'PARAMETRI SISMICI'!$G$9*(('PARAMETRI SISMICI'!$G$26*'PARAMETRI SISMICI'!$G$27)/B35^2))))</f>
        <v>0.71152802559359996</v>
      </c>
      <c r="D35" s="26">
        <f>1/'PARAMETRI SISMICI'!$G$19*IF(B35&lt;'PARAMETRI SISMICI'!$G$25,'PARAMETRI SISMICI'!$G$20*'PARAMETRI SISMICI'!$G$23*'PARAMETRI SISMICI'!$G$30*'PARAMETRI SISMICI'!$G$9*(B35/'PARAMETRI SISMICI'!$G$25+1/('PARAMETRI SISMICI'!$G$30*'PARAMETRI SISMICI'!$G$9)*(1-B35/'PARAMETRI SISMICI'!$G$25)),IF(B35&lt;'PARAMETRI SISMICI'!$G$26,'PARAMETRI SISMICI'!$G$20*'PARAMETRI SISMICI'!$G$23*'PARAMETRI SISMICI'!$G$30*'PARAMETRI SISMICI'!$G$9,IF(B35&lt;'PARAMETRI SISMICI'!$G$27,'PARAMETRI SISMICI'!$G$20*'PARAMETRI SISMICI'!$G$23*'PARAMETRI SISMICI'!$G$30*'PARAMETRI SISMICI'!$G$9*('PARAMETRI SISMICI'!$G$26/B35),'PARAMETRI SISMICI'!$G$20*'PARAMETRI SISMICI'!$G$23*'PARAMETRI SISMICI'!$G$30*'PARAMETRI SISMICI'!$G$9*(('PARAMETRI SISMICI'!$G$26*'PARAMETRI SISMICI'!$G$27)/B35^2))))</f>
        <v>0.24705834221999998</v>
      </c>
      <c r="E35" s="5"/>
      <c r="F35" s="5"/>
      <c r="G35" s="5"/>
      <c r="H35" s="5"/>
      <c r="I35" s="5"/>
      <c r="J35" s="5"/>
      <c r="K35" s="5"/>
      <c r="L35" s="5"/>
      <c r="M35" s="5"/>
      <c r="N35" s="5"/>
    </row>
    <row r="36" spans="2:14" x14ac:dyDescent="0.25">
      <c r="B36" s="32">
        <f t="shared" si="0"/>
        <v>0.25000000000000006</v>
      </c>
      <c r="C36" s="26">
        <f>1/'PARAMETRI SISMICI'!$G$19*IF(B36&lt;'PARAMETRI SISMICI'!$G$25,'PARAMETRI SISMICI'!$G$20*'PARAMETRI SISMICI'!$G$23*'PARAMETRI SISMICI'!$G$29*'PARAMETRI SISMICI'!$G$9*(B36/'PARAMETRI SISMICI'!$G$25+1/('PARAMETRI SISMICI'!$G$29*'PARAMETRI SISMICI'!$G$9)*(1-B36/'PARAMETRI SISMICI'!$G$25)),IF(B36&lt;'PARAMETRI SISMICI'!$G$26,'PARAMETRI SISMICI'!$G$20*'PARAMETRI SISMICI'!$G$23*'PARAMETRI SISMICI'!$G$29*'PARAMETRI SISMICI'!$G$9,IF(B36&lt;'PARAMETRI SISMICI'!$G$27,'PARAMETRI SISMICI'!$G$20*'PARAMETRI SISMICI'!$G$23*'PARAMETRI SISMICI'!$G$29*'PARAMETRI SISMICI'!$G$9*('PARAMETRI SISMICI'!$G$26/B36),'PARAMETRI SISMICI'!$G$20*'PARAMETRI SISMICI'!$G$23*'PARAMETRI SISMICI'!$G$29*'PARAMETRI SISMICI'!$G$9*(('PARAMETRI SISMICI'!$G$26*'PARAMETRI SISMICI'!$G$27)/B36^2))))</f>
        <v>0.71152802559359996</v>
      </c>
      <c r="D36" s="26">
        <f>1/'PARAMETRI SISMICI'!$G$19*IF(B36&lt;'PARAMETRI SISMICI'!$G$25,'PARAMETRI SISMICI'!$G$20*'PARAMETRI SISMICI'!$G$23*'PARAMETRI SISMICI'!$G$30*'PARAMETRI SISMICI'!$G$9*(B36/'PARAMETRI SISMICI'!$G$25+1/('PARAMETRI SISMICI'!$G$30*'PARAMETRI SISMICI'!$G$9)*(1-B36/'PARAMETRI SISMICI'!$G$25)),IF(B36&lt;'PARAMETRI SISMICI'!$G$26,'PARAMETRI SISMICI'!$G$20*'PARAMETRI SISMICI'!$G$23*'PARAMETRI SISMICI'!$G$30*'PARAMETRI SISMICI'!$G$9,IF(B36&lt;'PARAMETRI SISMICI'!$G$27,'PARAMETRI SISMICI'!$G$20*'PARAMETRI SISMICI'!$G$23*'PARAMETRI SISMICI'!$G$30*'PARAMETRI SISMICI'!$G$9*('PARAMETRI SISMICI'!$G$26/B36),'PARAMETRI SISMICI'!$G$20*'PARAMETRI SISMICI'!$G$23*'PARAMETRI SISMICI'!$G$30*'PARAMETRI SISMICI'!$G$9*(('PARAMETRI SISMICI'!$G$26*'PARAMETRI SISMICI'!$G$27)/B36^2))))</f>
        <v>0.24705834221999998</v>
      </c>
      <c r="E36" s="5"/>
      <c r="F36" s="5"/>
      <c r="G36" s="5"/>
      <c r="H36" s="5"/>
      <c r="I36" s="5"/>
      <c r="J36" s="5"/>
      <c r="K36" s="5"/>
      <c r="L36" s="5"/>
      <c r="M36" s="5"/>
      <c r="N36" s="5"/>
    </row>
    <row r="37" spans="2:14" x14ac:dyDescent="0.25">
      <c r="B37" s="32">
        <f t="shared" si="0"/>
        <v>0.26000000000000006</v>
      </c>
      <c r="C37" s="26">
        <f>1/'PARAMETRI SISMICI'!$G$19*IF(B37&lt;'PARAMETRI SISMICI'!$G$25,'PARAMETRI SISMICI'!$G$20*'PARAMETRI SISMICI'!$G$23*'PARAMETRI SISMICI'!$G$29*'PARAMETRI SISMICI'!$G$9*(B37/'PARAMETRI SISMICI'!$G$25+1/('PARAMETRI SISMICI'!$G$29*'PARAMETRI SISMICI'!$G$9)*(1-B37/'PARAMETRI SISMICI'!$G$25)),IF(B37&lt;'PARAMETRI SISMICI'!$G$26,'PARAMETRI SISMICI'!$G$20*'PARAMETRI SISMICI'!$G$23*'PARAMETRI SISMICI'!$G$29*'PARAMETRI SISMICI'!$G$9,IF(B37&lt;'PARAMETRI SISMICI'!$G$27,'PARAMETRI SISMICI'!$G$20*'PARAMETRI SISMICI'!$G$23*'PARAMETRI SISMICI'!$G$29*'PARAMETRI SISMICI'!$G$9*('PARAMETRI SISMICI'!$G$26/B37),'PARAMETRI SISMICI'!$G$20*'PARAMETRI SISMICI'!$G$23*'PARAMETRI SISMICI'!$G$29*'PARAMETRI SISMICI'!$G$9*(('PARAMETRI SISMICI'!$G$26*'PARAMETRI SISMICI'!$G$27)/B37^2))))</f>
        <v>0.71152802559359996</v>
      </c>
      <c r="D37" s="26">
        <f>1/'PARAMETRI SISMICI'!$G$19*IF(B37&lt;'PARAMETRI SISMICI'!$G$25,'PARAMETRI SISMICI'!$G$20*'PARAMETRI SISMICI'!$G$23*'PARAMETRI SISMICI'!$G$30*'PARAMETRI SISMICI'!$G$9*(B37/'PARAMETRI SISMICI'!$G$25+1/('PARAMETRI SISMICI'!$G$30*'PARAMETRI SISMICI'!$G$9)*(1-B37/'PARAMETRI SISMICI'!$G$25)),IF(B37&lt;'PARAMETRI SISMICI'!$G$26,'PARAMETRI SISMICI'!$G$20*'PARAMETRI SISMICI'!$G$23*'PARAMETRI SISMICI'!$G$30*'PARAMETRI SISMICI'!$G$9,IF(B37&lt;'PARAMETRI SISMICI'!$G$27,'PARAMETRI SISMICI'!$G$20*'PARAMETRI SISMICI'!$G$23*'PARAMETRI SISMICI'!$G$30*'PARAMETRI SISMICI'!$G$9*('PARAMETRI SISMICI'!$G$26/B37),'PARAMETRI SISMICI'!$G$20*'PARAMETRI SISMICI'!$G$23*'PARAMETRI SISMICI'!$G$30*'PARAMETRI SISMICI'!$G$9*(('PARAMETRI SISMICI'!$G$26*'PARAMETRI SISMICI'!$G$27)/B37^2))))</f>
        <v>0.24705834221999998</v>
      </c>
      <c r="E37" s="5"/>
      <c r="F37" s="5"/>
      <c r="G37" s="5"/>
      <c r="H37" s="5"/>
      <c r="I37" s="5"/>
      <c r="J37" s="5"/>
      <c r="K37" s="5"/>
      <c r="L37" s="5"/>
      <c r="M37" s="5"/>
      <c r="N37" s="5"/>
    </row>
    <row r="38" spans="2:14" x14ac:dyDescent="0.25">
      <c r="B38" s="32">
        <f t="shared" si="0"/>
        <v>0.27000000000000007</v>
      </c>
      <c r="C38" s="26">
        <f>1/'PARAMETRI SISMICI'!$G$19*IF(B38&lt;'PARAMETRI SISMICI'!$G$25,'PARAMETRI SISMICI'!$G$20*'PARAMETRI SISMICI'!$G$23*'PARAMETRI SISMICI'!$G$29*'PARAMETRI SISMICI'!$G$9*(B38/'PARAMETRI SISMICI'!$G$25+1/('PARAMETRI SISMICI'!$G$29*'PARAMETRI SISMICI'!$G$9)*(1-B38/'PARAMETRI SISMICI'!$G$25)),IF(B38&lt;'PARAMETRI SISMICI'!$G$26,'PARAMETRI SISMICI'!$G$20*'PARAMETRI SISMICI'!$G$23*'PARAMETRI SISMICI'!$G$29*'PARAMETRI SISMICI'!$G$9,IF(B38&lt;'PARAMETRI SISMICI'!$G$27,'PARAMETRI SISMICI'!$G$20*'PARAMETRI SISMICI'!$G$23*'PARAMETRI SISMICI'!$G$29*'PARAMETRI SISMICI'!$G$9*('PARAMETRI SISMICI'!$G$26/B38),'PARAMETRI SISMICI'!$G$20*'PARAMETRI SISMICI'!$G$23*'PARAMETRI SISMICI'!$G$29*'PARAMETRI SISMICI'!$G$9*(('PARAMETRI SISMICI'!$G$26*'PARAMETRI SISMICI'!$G$27)/B38^2))))</f>
        <v>0.71152802559359996</v>
      </c>
      <c r="D38" s="26">
        <f>1/'PARAMETRI SISMICI'!$G$19*IF(B38&lt;'PARAMETRI SISMICI'!$G$25,'PARAMETRI SISMICI'!$G$20*'PARAMETRI SISMICI'!$G$23*'PARAMETRI SISMICI'!$G$30*'PARAMETRI SISMICI'!$G$9*(B38/'PARAMETRI SISMICI'!$G$25+1/('PARAMETRI SISMICI'!$G$30*'PARAMETRI SISMICI'!$G$9)*(1-B38/'PARAMETRI SISMICI'!$G$25)),IF(B38&lt;'PARAMETRI SISMICI'!$G$26,'PARAMETRI SISMICI'!$G$20*'PARAMETRI SISMICI'!$G$23*'PARAMETRI SISMICI'!$G$30*'PARAMETRI SISMICI'!$G$9,IF(B38&lt;'PARAMETRI SISMICI'!$G$27,'PARAMETRI SISMICI'!$G$20*'PARAMETRI SISMICI'!$G$23*'PARAMETRI SISMICI'!$G$30*'PARAMETRI SISMICI'!$G$9*('PARAMETRI SISMICI'!$G$26/B38),'PARAMETRI SISMICI'!$G$20*'PARAMETRI SISMICI'!$G$23*'PARAMETRI SISMICI'!$G$30*'PARAMETRI SISMICI'!$G$9*(('PARAMETRI SISMICI'!$G$26*'PARAMETRI SISMICI'!$G$27)/B38^2))))</f>
        <v>0.24705834221999998</v>
      </c>
      <c r="E38" s="5"/>
      <c r="F38" s="5"/>
      <c r="G38" s="5"/>
      <c r="H38" s="5"/>
      <c r="I38" s="5"/>
      <c r="J38" s="5"/>
      <c r="K38" s="5"/>
      <c r="L38" s="5"/>
      <c r="M38" s="5"/>
      <c r="N38" s="5"/>
    </row>
    <row r="39" spans="2:14" x14ac:dyDescent="0.25">
      <c r="B39" s="32">
        <f t="shared" si="0"/>
        <v>0.28000000000000008</v>
      </c>
      <c r="C39" s="26">
        <f>1/'PARAMETRI SISMICI'!$G$19*IF(B39&lt;'PARAMETRI SISMICI'!$G$25,'PARAMETRI SISMICI'!$G$20*'PARAMETRI SISMICI'!$G$23*'PARAMETRI SISMICI'!$G$29*'PARAMETRI SISMICI'!$G$9*(B39/'PARAMETRI SISMICI'!$G$25+1/('PARAMETRI SISMICI'!$G$29*'PARAMETRI SISMICI'!$G$9)*(1-B39/'PARAMETRI SISMICI'!$G$25)),IF(B39&lt;'PARAMETRI SISMICI'!$G$26,'PARAMETRI SISMICI'!$G$20*'PARAMETRI SISMICI'!$G$23*'PARAMETRI SISMICI'!$G$29*'PARAMETRI SISMICI'!$G$9,IF(B39&lt;'PARAMETRI SISMICI'!$G$27,'PARAMETRI SISMICI'!$G$20*'PARAMETRI SISMICI'!$G$23*'PARAMETRI SISMICI'!$G$29*'PARAMETRI SISMICI'!$G$9*('PARAMETRI SISMICI'!$G$26/B39),'PARAMETRI SISMICI'!$G$20*'PARAMETRI SISMICI'!$G$23*'PARAMETRI SISMICI'!$G$29*'PARAMETRI SISMICI'!$G$9*(('PARAMETRI SISMICI'!$G$26*'PARAMETRI SISMICI'!$G$27)/B39^2))))</f>
        <v>0.71152802559359996</v>
      </c>
      <c r="D39" s="26">
        <f>1/'PARAMETRI SISMICI'!$G$19*IF(B39&lt;'PARAMETRI SISMICI'!$G$25,'PARAMETRI SISMICI'!$G$20*'PARAMETRI SISMICI'!$G$23*'PARAMETRI SISMICI'!$G$30*'PARAMETRI SISMICI'!$G$9*(B39/'PARAMETRI SISMICI'!$G$25+1/('PARAMETRI SISMICI'!$G$30*'PARAMETRI SISMICI'!$G$9)*(1-B39/'PARAMETRI SISMICI'!$G$25)),IF(B39&lt;'PARAMETRI SISMICI'!$G$26,'PARAMETRI SISMICI'!$G$20*'PARAMETRI SISMICI'!$G$23*'PARAMETRI SISMICI'!$G$30*'PARAMETRI SISMICI'!$G$9,IF(B39&lt;'PARAMETRI SISMICI'!$G$27,'PARAMETRI SISMICI'!$G$20*'PARAMETRI SISMICI'!$G$23*'PARAMETRI SISMICI'!$G$30*'PARAMETRI SISMICI'!$G$9*('PARAMETRI SISMICI'!$G$26/B39),'PARAMETRI SISMICI'!$G$20*'PARAMETRI SISMICI'!$G$23*'PARAMETRI SISMICI'!$G$30*'PARAMETRI SISMICI'!$G$9*(('PARAMETRI SISMICI'!$G$26*'PARAMETRI SISMICI'!$G$27)/B39^2))))</f>
        <v>0.24705834221999998</v>
      </c>
      <c r="E39" s="5"/>
      <c r="F39" s="5"/>
      <c r="G39" s="5"/>
      <c r="H39" s="5"/>
      <c r="I39" s="5"/>
      <c r="J39" s="5"/>
      <c r="K39" s="5"/>
      <c r="L39" s="5"/>
      <c r="M39" s="5"/>
      <c r="N39" s="5"/>
    </row>
    <row r="40" spans="2:14" x14ac:dyDescent="0.25">
      <c r="B40" s="32">
        <f t="shared" si="0"/>
        <v>0.29000000000000009</v>
      </c>
      <c r="C40" s="26">
        <f>1/'PARAMETRI SISMICI'!$G$19*IF(B40&lt;'PARAMETRI SISMICI'!$G$25,'PARAMETRI SISMICI'!$G$20*'PARAMETRI SISMICI'!$G$23*'PARAMETRI SISMICI'!$G$29*'PARAMETRI SISMICI'!$G$9*(B40/'PARAMETRI SISMICI'!$G$25+1/('PARAMETRI SISMICI'!$G$29*'PARAMETRI SISMICI'!$G$9)*(1-B40/'PARAMETRI SISMICI'!$G$25)),IF(B40&lt;'PARAMETRI SISMICI'!$G$26,'PARAMETRI SISMICI'!$G$20*'PARAMETRI SISMICI'!$G$23*'PARAMETRI SISMICI'!$G$29*'PARAMETRI SISMICI'!$G$9,IF(B40&lt;'PARAMETRI SISMICI'!$G$27,'PARAMETRI SISMICI'!$G$20*'PARAMETRI SISMICI'!$G$23*'PARAMETRI SISMICI'!$G$29*'PARAMETRI SISMICI'!$G$9*('PARAMETRI SISMICI'!$G$26/B40),'PARAMETRI SISMICI'!$G$20*'PARAMETRI SISMICI'!$G$23*'PARAMETRI SISMICI'!$G$29*'PARAMETRI SISMICI'!$G$9*(('PARAMETRI SISMICI'!$G$26*'PARAMETRI SISMICI'!$G$27)/B40^2))))</f>
        <v>0.71152802559359996</v>
      </c>
      <c r="D40" s="26">
        <f>1/'PARAMETRI SISMICI'!$G$19*IF(B40&lt;'PARAMETRI SISMICI'!$G$25,'PARAMETRI SISMICI'!$G$20*'PARAMETRI SISMICI'!$G$23*'PARAMETRI SISMICI'!$G$30*'PARAMETRI SISMICI'!$G$9*(B40/'PARAMETRI SISMICI'!$G$25+1/('PARAMETRI SISMICI'!$G$30*'PARAMETRI SISMICI'!$G$9)*(1-B40/'PARAMETRI SISMICI'!$G$25)),IF(B40&lt;'PARAMETRI SISMICI'!$G$26,'PARAMETRI SISMICI'!$G$20*'PARAMETRI SISMICI'!$G$23*'PARAMETRI SISMICI'!$G$30*'PARAMETRI SISMICI'!$G$9,IF(B40&lt;'PARAMETRI SISMICI'!$G$27,'PARAMETRI SISMICI'!$G$20*'PARAMETRI SISMICI'!$G$23*'PARAMETRI SISMICI'!$G$30*'PARAMETRI SISMICI'!$G$9*('PARAMETRI SISMICI'!$G$26/B40),'PARAMETRI SISMICI'!$G$20*'PARAMETRI SISMICI'!$G$23*'PARAMETRI SISMICI'!$G$30*'PARAMETRI SISMICI'!$G$9*(('PARAMETRI SISMICI'!$G$26*'PARAMETRI SISMICI'!$G$27)/B40^2))))</f>
        <v>0.24705834221999998</v>
      </c>
      <c r="E40" s="5"/>
      <c r="F40" s="5"/>
      <c r="G40" s="5"/>
      <c r="H40" s="5"/>
      <c r="I40" s="5"/>
      <c r="J40" s="5"/>
      <c r="K40" s="5"/>
      <c r="L40" s="5"/>
      <c r="M40" s="5"/>
      <c r="N40" s="5"/>
    </row>
    <row r="41" spans="2:14" x14ac:dyDescent="0.25">
      <c r="B41" s="32">
        <f t="shared" si="0"/>
        <v>0.3000000000000001</v>
      </c>
      <c r="C41" s="26">
        <f>1/'PARAMETRI SISMICI'!$G$19*IF(B41&lt;'PARAMETRI SISMICI'!$G$25,'PARAMETRI SISMICI'!$G$20*'PARAMETRI SISMICI'!$G$23*'PARAMETRI SISMICI'!$G$29*'PARAMETRI SISMICI'!$G$9*(B41/'PARAMETRI SISMICI'!$G$25+1/('PARAMETRI SISMICI'!$G$29*'PARAMETRI SISMICI'!$G$9)*(1-B41/'PARAMETRI SISMICI'!$G$25)),IF(B41&lt;'PARAMETRI SISMICI'!$G$26,'PARAMETRI SISMICI'!$G$20*'PARAMETRI SISMICI'!$G$23*'PARAMETRI SISMICI'!$G$29*'PARAMETRI SISMICI'!$G$9,IF(B41&lt;'PARAMETRI SISMICI'!$G$27,'PARAMETRI SISMICI'!$G$20*'PARAMETRI SISMICI'!$G$23*'PARAMETRI SISMICI'!$G$29*'PARAMETRI SISMICI'!$G$9*('PARAMETRI SISMICI'!$G$26/B41),'PARAMETRI SISMICI'!$G$20*'PARAMETRI SISMICI'!$G$23*'PARAMETRI SISMICI'!$G$29*'PARAMETRI SISMICI'!$G$9*(('PARAMETRI SISMICI'!$G$26*'PARAMETRI SISMICI'!$G$27)/B41^2))))</f>
        <v>0.71152802559359996</v>
      </c>
      <c r="D41" s="26">
        <f>1/'PARAMETRI SISMICI'!$G$19*IF(B41&lt;'PARAMETRI SISMICI'!$G$25,'PARAMETRI SISMICI'!$G$20*'PARAMETRI SISMICI'!$G$23*'PARAMETRI SISMICI'!$G$30*'PARAMETRI SISMICI'!$G$9*(B41/'PARAMETRI SISMICI'!$G$25+1/('PARAMETRI SISMICI'!$G$30*'PARAMETRI SISMICI'!$G$9)*(1-B41/'PARAMETRI SISMICI'!$G$25)),IF(B41&lt;'PARAMETRI SISMICI'!$G$26,'PARAMETRI SISMICI'!$G$20*'PARAMETRI SISMICI'!$G$23*'PARAMETRI SISMICI'!$G$30*'PARAMETRI SISMICI'!$G$9,IF(B41&lt;'PARAMETRI SISMICI'!$G$27,'PARAMETRI SISMICI'!$G$20*'PARAMETRI SISMICI'!$G$23*'PARAMETRI SISMICI'!$G$30*'PARAMETRI SISMICI'!$G$9*('PARAMETRI SISMICI'!$G$26/B41),'PARAMETRI SISMICI'!$G$20*'PARAMETRI SISMICI'!$G$23*'PARAMETRI SISMICI'!$G$30*'PARAMETRI SISMICI'!$G$9*(('PARAMETRI SISMICI'!$G$26*'PARAMETRI SISMICI'!$G$27)/B41^2))))</f>
        <v>0.24705834221999998</v>
      </c>
      <c r="E41" s="5"/>
      <c r="F41" s="5"/>
      <c r="G41" s="5"/>
      <c r="H41" s="5"/>
      <c r="I41" s="5"/>
      <c r="J41" s="5"/>
      <c r="K41" s="5"/>
      <c r="L41" s="5"/>
      <c r="M41" s="5"/>
      <c r="N41" s="5"/>
    </row>
    <row r="42" spans="2:14" x14ac:dyDescent="0.25">
      <c r="B42" s="32">
        <f t="shared" si="0"/>
        <v>0.31000000000000011</v>
      </c>
      <c r="C42" s="26">
        <f>1/'PARAMETRI SISMICI'!$G$19*IF(B42&lt;'PARAMETRI SISMICI'!$G$25,'PARAMETRI SISMICI'!$G$20*'PARAMETRI SISMICI'!$G$23*'PARAMETRI SISMICI'!$G$29*'PARAMETRI SISMICI'!$G$9*(B42/'PARAMETRI SISMICI'!$G$25+1/('PARAMETRI SISMICI'!$G$29*'PARAMETRI SISMICI'!$G$9)*(1-B42/'PARAMETRI SISMICI'!$G$25)),IF(B42&lt;'PARAMETRI SISMICI'!$G$26,'PARAMETRI SISMICI'!$G$20*'PARAMETRI SISMICI'!$G$23*'PARAMETRI SISMICI'!$G$29*'PARAMETRI SISMICI'!$G$9,IF(B42&lt;'PARAMETRI SISMICI'!$G$27,'PARAMETRI SISMICI'!$G$20*'PARAMETRI SISMICI'!$G$23*'PARAMETRI SISMICI'!$G$29*'PARAMETRI SISMICI'!$G$9*('PARAMETRI SISMICI'!$G$26/B42),'PARAMETRI SISMICI'!$G$20*'PARAMETRI SISMICI'!$G$23*'PARAMETRI SISMICI'!$G$29*'PARAMETRI SISMICI'!$G$9*(('PARAMETRI SISMICI'!$G$26*'PARAMETRI SISMICI'!$G$27)/B42^2))))</f>
        <v>0.71152802559359996</v>
      </c>
      <c r="D42" s="26">
        <f>1/'PARAMETRI SISMICI'!$G$19*IF(B42&lt;'PARAMETRI SISMICI'!$G$25,'PARAMETRI SISMICI'!$G$20*'PARAMETRI SISMICI'!$G$23*'PARAMETRI SISMICI'!$G$30*'PARAMETRI SISMICI'!$G$9*(B42/'PARAMETRI SISMICI'!$G$25+1/('PARAMETRI SISMICI'!$G$30*'PARAMETRI SISMICI'!$G$9)*(1-B42/'PARAMETRI SISMICI'!$G$25)),IF(B42&lt;'PARAMETRI SISMICI'!$G$26,'PARAMETRI SISMICI'!$G$20*'PARAMETRI SISMICI'!$G$23*'PARAMETRI SISMICI'!$G$30*'PARAMETRI SISMICI'!$G$9,IF(B42&lt;'PARAMETRI SISMICI'!$G$27,'PARAMETRI SISMICI'!$G$20*'PARAMETRI SISMICI'!$G$23*'PARAMETRI SISMICI'!$G$30*'PARAMETRI SISMICI'!$G$9*('PARAMETRI SISMICI'!$G$26/B42),'PARAMETRI SISMICI'!$G$20*'PARAMETRI SISMICI'!$G$23*'PARAMETRI SISMICI'!$G$30*'PARAMETRI SISMICI'!$G$9*(('PARAMETRI SISMICI'!$G$26*'PARAMETRI SISMICI'!$G$27)/B42^2))))</f>
        <v>0.24705834221999998</v>
      </c>
      <c r="E42" s="5"/>
      <c r="F42" s="5"/>
      <c r="G42" s="5"/>
      <c r="H42" s="5"/>
      <c r="I42" s="5"/>
      <c r="J42" s="5"/>
      <c r="K42" s="5"/>
      <c r="L42" s="5"/>
      <c r="M42" s="5"/>
      <c r="N42" s="5"/>
    </row>
    <row r="43" spans="2:14" x14ac:dyDescent="0.25">
      <c r="B43" s="32">
        <f t="shared" si="0"/>
        <v>0.32000000000000012</v>
      </c>
      <c r="C43" s="26">
        <f>1/'PARAMETRI SISMICI'!$G$19*IF(B43&lt;'PARAMETRI SISMICI'!$G$25,'PARAMETRI SISMICI'!$G$20*'PARAMETRI SISMICI'!$G$23*'PARAMETRI SISMICI'!$G$29*'PARAMETRI SISMICI'!$G$9*(B43/'PARAMETRI SISMICI'!$G$25+1/('PARAMETRI SISMICI'!$G$29*'PARAMETRI SISMICI'!$G$9)*(1-B43/'PARAMETRI SISMICI'!$G$25)),IF(B43&lt;'PARAMETRI SISMICI'!$G$26,'PARAMETRI SISMICI'!$G$20*'PARAMETRI SISMICI'!$G$23*'PARAMETRI SISMICI'!$G$29*'PARAMETRI SISMICI'!$G$9,IF(B43&lt;'PARAMETRI SISMICI'!$G$27,'PARAMETRI SISMICI'!$G$20*'PARAMETRI SISMICI'!$G$23*'PARAMETRI SISMICI'!$G$29*'PARAMETRI SISMICI'!$G$9*('PARAMETRI SISMICI'!$G$26/B43),'PARAMETRI SISMICI'!$G$20*'PARAMETRI SISMICI'!$G$23*'PARAMETRI SISMICI'!$G$29*'PARAMETRI SISMICI'!$G$9*(('PARAMETRI SISMICI'!$G$26*'PARAMETRI SISMICI'!$G$27)/B43^2))))</f>
        <v>0.71152802559359996</v>
      </c>
      <c r="D43" s="26">
        <f>1/'PARAMETRI SISMICI'!$G$19*IF(B43&lt;'PARAMETRI SISMICI'!$G$25,'PARAMETRI SISMICI'!$G$20*'PARAMETRI SISMICI'!$G$23*'PARAMETRI SISMICI'!$G$30*'PARAMETRI SISMICI'!$G$9*(B43/'PARAMETRI SISMICI'!$G$25+1/('PARAMETRI SISMICI'!$G$30*'PARAMETRI SISMICI'!$G$9)*(1-B43/'PARAMETRI SISMICI'!$G$25)),IF(B43&lt;'PARAMETRI SISMICI'!$G$26,'PARAMETRI SISMICI'!$G$20*'PARAMETRI SISMICI'!$G$23*'PARAMETRI SISMICI'!$G$30*'PARAMETRI SISMICI'!$G$9,IF(B43&lt;'PARAMETRI SISMICI'!$G$27,'PARAMETRI SISMICI'!$G$20*'PARAMETRI SISMICI'!$G$23*'PARAMETRI SISMICI'!$G$30*'PARAMETRI SISMICI'!$G$9*('PARAMETRI SISMICI'!$G$26/B43),'PARAMETRI SISMICI'!$G$20*'PARAMETRI SISMICI'!$G$23*'PARAMETRI SISMICI'!$G$30*'PARAMETRI SISMICI'!$G$9*(('PARAMETRI SISMICI'!$G$26*'PARAMETRI SISMICI'!$G$27)/B43^2))))</f>
        <v>0.24705834221999998</v>
      </c>
      <c r="E43" s="5"/>
      <c r="F43" s="5"/>
      <c r="G43" s="5"/>
      <c r="H43" s="5"/>
      <c r="I43" s="5"/>
      <c r="J43" s="5"/>
      <c r="K43" s="5"/>
      <c r="L43" s="5"/>
      <c r="M43" s="5"/>
      <c r="N43" s="5"/>
    </row>
    <row r="44" spans="2:14" x14ac:dyDescent="0.25">
      <c r="B44" s="32">
        <f t="shared" si="0"/>
        <v>0.33000000000000013</v>
      </c>
      <c r="C44" s="26">
        <f>1/'PARAMETRI SISMICI'!$G$19*IF(B44&lt;'PARAMETRI SISMICI'!$G$25,'PARAMETRI SISMICI'!$G$20*'PARAMETRI SISMICI'!$G$23*'PARAMETRI SISMICI'!$G$29*'PARAMETRI SISMICI'!$G$9*(B44/'PARAMETRI SISMICI'!$G$25+1/('PARAMETRI SISMICI'!$G$29*'PARAMETRI SISMICI'!$G$9)*(1-B44/'PARAMETRI SISMICI'!$G$25)),IF(B44&lt;'PARAMETRI SISMICI'!$G$26,'PARAMETRI SISMICI'!$G$20*'PARAMETRI SISMICI'!$G$23*'PARAMETRI SISMICI'!$G$29*'PARAMETRI SISMICI'!$G$9,IF(B44&lt;'PARAMETRI SISMICI'!$G$27,'PARAMETRI SISMICI'!$G$20*'PARAMETRI SISMICI'!$G$23*'PARAMETRI SISMICI'!$G$29*'PARAMETRI SISMICI'!$G$9*('PARAMETRI SISMICI'!$G$26/B44),'PARAMETRI SISMICI'!$G$20*'PARAMETRI SISMICI'!$G$23*'PARAMETRI SISMICI'!$G$29*'PARAMETRI SISMICI'!$G$9*(('PARAMETRI SISMICI'!$G$26*'PARAMETRI SISMICI'!$G$27)/B44^2))))</f>
        <v>0.71152802559359996</v>
      </c>
      <c r="D44" s="26">
        <f>1/'PARAMETRI SISMICI'!$G$19*IF(B44&lt;'PARAMETRI SISMICI'!$G$25,'PARAMETRI SISMICI'!$G$20*'PARAMETRI SISMICI'!$G$23*'PARAMETRI SISMICI'!$G$30*'PARAMETRI SISMICI'!$G$9*(B44/'PARAMETRI SISMICI'!$G$25+1/('PARAMETRI SISMICI'!$G$30*'PARAMETRI SISMICI'!$G$9)*(1-B44/'PARAMETRI SISMICI'!$G$25)),IF(B44&lt;'PARAMETRI SISMICI'!$G$26,'PARAMETRI SISMICI'!$G$20*'PARAMETRI SISMICI'!$G$23*'PARAMETRI SISMICI'!$G$30*'PARAMETRI SISMICI'!$G$9,IF(B44&lt;'PARAMETRI SISMICI'!$G$27,'PARAMETRI SISMICI'!$G$20*'PARAMETRI SISMICI'!$G$23*'PARAMETRI SISMICI'!$G$30*'PARAMETRI SISMICI'!$G$9*('PARAMETRI SISMICI'!$G$26/B44),'PARAMETRI SISMICI'!$G$20*'PARAMETRI SISMICI'!$G$23*'PARAMETRI SISMICI'!$G$30*'PARAMETRI SISMICI'!$G$9*(('PARAMETRI SISMICI'!$G$26*'PARAMETRI SISMICI'!$G$27)/B44^2))))</f>
        <v>0.24705834221999998</v>
      </c>
      <c r="E44" s="5"/>
      <c r="F44" s="5"/>
      <c r="G44" s="5"/>
      <c r="H44" s="5"/>
      <c r="I44" s="5"/>
      <c r="J44" s="5"/>
      <c r="K44" s="5"/>
      <c r="L44" s="5"/>
      <c r="M44" s="5"/>
      <c r="N44" s="5"/>
    </row>
    <row r="45" spans="2:14" x14ac:dyDescent="0.25">
      <c r="B45" s="32">
        <f t="shared" si="0"/>
        <v>0.34000000000000014</v>
      </c>
      <c r="C45" s="26">
        <f>1/'PARAMETRI SISMICI'!$G$19*IF(B45&lt;'PARAMETRI SISMICI'!$G$25,'PARAMETRI SISMICI'!$G$20*'PARAMETRI SISMICI'!$G$23*'PARAMETRI SISMICI'!$G$29*'PARAMETRI SISMICI'!$G$9*(B45/'PARAMETRI SISMICI'!$G$25+1/('PARAMETRI SISMICI'!$G$29*'PARAMETRI SISMICI'!$G$9)*(1-B45/'PARAMETRI SISMICI'!$G$25)),IF(B45&lt;'PARAMETRI SISMICI'!$G$26,'PARAMETRI SISMICI'!$G$20*'PARAMETRI SISMICI'!$G$23*'PARAMETRI SISMICI'!$G$29*'PARAMETRI SISMICI'!$G$9,IF(B45&lt;'PARAMETRI SISMICI'!$G$27,'PARAMETRI SISMICI'!$G$20*'PARAMETRI SISMICI'!$G$23*'PARAMETRI SISMICI'!$G$29*'PARAMETRI SISMICI'!$G$9*('PARAMETRI SISMICI'!$G$26/B45),'PARAMETRI SISMICI'!$G$20*'PARAMETRI SISMICI'!$G$23*'PARAMETRI SISMICI'!$G$29*'PARAMETRI SISMICI'!$G$9*(('PARAMETRI SISMICI'!$G$26*'PARAMETRI SISMICI'!$G$27)/B45^2))))</f>
        <v>0.71152802559359996</v>
      </c>
      <c r="D45" s="26">
        <f>1/'PARAMETRI SISMICI'!$G$19*IF(B45&lt;'PARAMETRI SISMICI'!$G$25,'PARAMETRI SISMICI'!$G$20*'PARAMETRI SISMICI'!$G$23*'PARAMETRI SISMICI'!$G$30*'PARAMETRI SISMICI'!$G$9*(B45/'PARAMETRI SISMICI'!$G$25+1/('PARAMETRI SISMICI'!$G$30*'PARAMETRI SISMICI'!$G$9)*(1-B45/'PARAMETRI SISMICI'!$G$25)),IF(B45&lt;'PARAMETRI SISMICI'!$G$26,'PARAMETRI SISMICI'!$G$20*'PARAMETRI SISMICI'!$G$23*'PARAMETRI SISMICI'!$G$30*'PARAMETRI SISMICI'!$G$9,IF(B45&lt;'PARAMETRI SISMICI'!$G$27,'PARAMETRI SISMICI'!$G$20*'PARAMETRI SISMICI'!$G$23*'PARAMETRI SISMICI'!$G$30*'PARAMETRI SISMICI'!$G$9*('PARAMETRI SISMICI'!$G$26/B45),'PARAMETRI SISMICI'!$G$20*'PARAMETRI SISMICI'!$G$23*'PARAMETRI SISMICI'!$G$30*'PARAMETRI SISMICI'!$G$9*(('PARAMETRI SISMICI'!$G$26*'PARAMETRI SISMICI'!$G$27)/B45^2))))</f>
        <v>0.24705834221999998</v>
      </c>
      <c r="E45" s="5"/>
      <c r="F45" s="5"/>
      <c r="G45" s="5"/>
      <c r="H45" s="5"/>
      <c r="I45" s="5"/>
      <c r="J45" s="5"/>
      <c r="K45" s="5"/>
      <c r="L45" s="5"/>
      <c r="M45" s="5"/>
      <c r="N45" s="5"/>
    </row>
    <row r="46" spans="2:14" x14ac:dyDescent="0.25">
      <c r="B46" s="32">
        <f t="shared" si="0"/>
        <v>0.35000000000000014</v>
      </c>
      <c r="C46" s="26">
        <f>1/'PARAMETRI SISMICI'!$G$19*IF(B46&lt;'PARAMETRI SISMICI'!$G$25,'PARAMETRI SISMICI'!$G$20*'PARAMETRI SISMICI'!$G$23*'PARAMETRI SISMICI'!$G$29*'PARAMETRI SISMICI'!$G$9*(B46/'PARAMETRI SISMICI'!$G$25+1/('PARAMETRI SISMICI'!$G$29*'PARAMETRI SISMICI'!$G$9)*(1-B46/'PARAMETRI SISMICI'!$G$25)),IF(B46&lt;'PARAMETRI SISMICI'!$G$26,'PARAMETRI SISMICI'!$G$20*'PARAMETRI SISMICI'!$G$23*'PARAMETRI SISMICI'!$G$29*'PARAMETRI SISMICI'!$G$9,IF(B46&lt;'PARAMETRI SISMICI'!$G$27,'PARAMETRI SISMICI'!$G$20*'PARAMETRI SISMICI'!$G$23*'PARAMETRI SISMICI'!$G$29*'PARAMETRI SISMICI'!$G$9*('PARAMETRI SISMICI'!$G$26/B46),'PARAMETRI SISMICI'!$G$20*'PARAMETRI SISMICI'!$G$23*'PARAMETRI SISMICI'!$G$29*'PARAMETRI SISMICI'!$G$9*(('PARAMETRI SISMICI'!$G$26*'PARAMETRI SISMICI'!$G$27)/B46^2))))</f>
        <v>0.71152802559359996</v>
      </c>
      <c r="D46" s="26">
        <f>1/'PARAMETRI SISMICI'!$G$19*IF(B46&lt;'PARAMETRI SISMICI'!$G$25,'PARAMETRI SISMICI'!$G$20*'PARAMETRI SISMICI'!$G$23*'PARAMETRI SISMICI'!$G$30*'PARAMETRI SISMICI'!$G$9*(B46/'PARAMETRI SISMICI'!$G$25+1/('PARAMETRI SISMICI'!$G$30*'PARAMETRI SISMICI'!$G$9)*(1-B46/'PARAMETRI SISMICI'!$G$25)),IF(B46&lt;'PARAMETRI SISMICI'!$G$26,'PARAMETRI SISMICI'!$G$20*'PARAMETRI SISMICI'!$G$23*'PARAMETRI SISMICI'!$G$30*'PARAMETRI SISMICI'!$G$9,IF(B46&lt;'PARAMETRI SISMICI'!$G$27,'PARAMETRI SISMICI'!$G$20*'PARAMETRI SISMICI'!$G$23*'PARAMETRI SISMICI'!$G$30*'PARAMETRI SISMICI'!$G$9*('PARAMETRI SISMICI'!$G$26/B46),'PARAMETRI SISMICI'!$G$20*'PARAMETRI SISMICI'!$G$23*'PARAMETRI SISMICI'!$G$30*'PARAMETRI SISMICI'!$G$9*(('PARAMETRI SISMICI'!$G$26*'PARAMETRI SISMICI'!$G$27)/B46^2))))</f>
        <v>0.24705834221999998</v>
      </c>
      <c r="E46" s="5"/>
      <c r="F46" s="5"/>
      <c r="G46" s="5"/>
      <c r="H46" s="5"/>
      <c r="I46" s="5"/>
      <c r="J46" s="5"/>
      <c r="K46" s="5"/>
      <c r="L46" s="5"/>
      <c r="M46" s="5"/>
      <c r="N46" s="5"/>
    </row>
    <row r="47" spans="2:14" x14ac:dyDescent="0.25">
      <c r="B47" s="32">
        <f t="shared" si="0"/>
        <v>0.36000000000000015</v>
      </c>
      <c r="C47" s="26">
        <f>1/'PARAMETRI SISMICI'!$G$19*IF(B47&lt;'PARAMETRI SISMICI'!$G$25,'PARAMETRI SISMICI'!$G$20*'PARAMETRI SISMICI'!$G$23*'PARAMETRI SISMICI'!$G$29*'PARAMETRI SISMICI'!$G$9*(B47/'PARAMETRI SISMICI'!$G$25+1/('PARAMETRI SISMICI'!$G$29*'PARAMETRI SISMICI'!$G$9)*(1-B47/'PARAMETRI SISMICI'!$G$25)),IF(B47&lt;'PARAMETRI SISMICI'!$G$26,'PARAMETRI SISMICI'!$G$20*'PARAMETRI SISMICI'!$G$23*'PARAMETRI SISMICI'!$G$29*'PARAMETRI SISMICI'!$G$9,IF(B47&lt;'PARAMETRI SISMICI'!$G$27,'PARAMETRI SISMICI'!$G$20*'PARAMETRI SISMICI'!$G$23*'PARAMETRI SISMICI'!$G$29*'PARAMETRI SISMICI'!$G$9*('PARAMETRI SISMICI'!$G$26/B47),'PARAMETRI SISMICI'!$G$20*'PARAMETRI SISMICI'!$G$23*'PARAMETRI SISMICI'!$G$29*'PARAMETRI SISMICI'!$G$9*(('PARAMETRI SISMICI'!$G$26*'PARAMETRI SISMICI'!$G$27)/B47^2))))</f>
        <v>0.71152802559359996</v>
      </c>
      <c r="D47" s="26">
        <f>1/'PARAMETRI SISMICI'!$G$19*IF(B47&lt;'PARAMETRI SISMICI'!$G$25,'PARAMETRI SISMICI'!$G$20*'PARAMETRI SISMICI'!$G$23*'PARAMETRI SISMICI'!$G$30*'PARAMETRI SISMICI'!$G$9*(B47/'PARAMETRI SISMICI'!$G$25+1/('PARAMETRI SISMICI'!$G$30*'PARAMETRI SISMICI'!$G$9)*(1-B47/'PARAMETRI SISMICI'!$G$25)),IF(B47&lt;'PARAMETRI SISMICI'!$G$26,'PARAMETRI SISMICI'!$G$20*'PARAMETRI SISMICI'!$G$23*'PARAMETRI SISMICI'!$G$30*'PARAMETRI SISMICI'!$G$9,IF(B47&lt;'PARAMETRI SISMICI'!$G$27,'PARAMETRI SISMICI'!$G$20*'PARAMETRI SISMICI'!$G$23*'PARAMETRI SISMICI'!$G$30*'PARAMETRI SISMICI'!$G$9*('PARAMETRI SISMICI'!$G$26/B47),'PARAMETRI SISMICI'!$G$20*'PARAMETRI SISMICI'!$G$23*'PARAMETRI SISMICI'!$G$30*'PARAMETRI SISMICI'!$G$9*(('PARAMETRI SISMICI'!$G$26*'PARAMETRI SISMICI'!$G$27)/B47^2))))</f>
        <v>0.24705834221999998</v>
      </c>
      <c r="E47" s="5"/>
      <c r="F47" s="5"/>
      <c r="G47" s="5"/>
      <c r="H47" s="5"/>
      <c r="I47" s="5"/>
      <c r="J47" s="5"/>
      <c r="K47" s="5"/>
      <c r="L47" s="5"/>
      <c r="M47" s="5"/>
      <c r="N47" s="5"/>
    </row>
    <row r="48" spans="2:14" x14ac:dyDescent="0.25">
      <c r="B48" s="32">
        <f t="shared" si="0"/>
        <v>0.37000000000000016</v>
      </c>
      <c r="C48" s="26">
        <f>1/'PARAMETRI SISMICI'!$G$19*IF(B48&lt;'PARAMETRI SISMICI'!$G$25,'PARAMETRI SISMICI'!$G$20*'PARAMETRI SISMICI'!$G$23*'PARAMETRI SISMICI'!$G$29*'PARAMETRI SISMICI'!$G$9*(B48/'PARAMETRI SISMICI'!$G$25+1/('PARAMETRI SISMICI'!$G$29*'PARAMETRI SISMICI'!$G$9)*(1-B48/'PARAMETRI SISMICI'!$G$25)),IF(B48&lt;'PARAMETRI SISMICI'!$G$26,'PARAMETRI SISMICI'!$G$20*'PARAMETRI SISMICI'!$G$23*'PARAMETRI SISMICI'!$G$29*'PARAMETRI SISMICI'!$G$9,IF(B48&lt;'PARAMETRI SISMICI'!$G$27,'PARAMETRI SISMICI'!$G$20*'PARAMETRI SISMICI'!$G$23*'PARAMETRI SISMICI'!$G$29*'PARAMETRI SISMICI'!$G$9*('PARAMETRI SISMICI'!$G$26/B48),'PARAMETRI SISMICI'!$G$20*'PARAMETRI SISMICI'!$G$23*'PARAMETRI SISMICI'!$G$29*'PARAMETRI SISMICI'!$G$9*(('PARAMETRI SISMICI'!$G$26*'PARAMETRI SISMICI'!$G$27)/B48^2))))</f>
        <v>0.71152802559359996</v>
      </c>
      <c r="D48" s="26">
        <f>1/'PARAMETRI SISMICI'!$G$19*IF(B48&lt;'PARAMETRI SISMICI'!$G$25,'PARAMETRI SISMICI'!$G$20*'PARAMETRI SISMICI'!$G$23*'PARAMETRI SISMICI'!$G$30*'PARAMETRI SISMICI'!$G$9*(B48/'PARAMETRI SISMICI'!$G$25+1/('PARAMETRI SISMICI'!$G$30*'PARAMETRI SISMICI'!$G$9)*(1-B48/'PARAMETRI SISMICI'!$G$25)),IF(B48&lt;'PARAMETRI SISMICI'!$G$26,'PARAMETRI SISMICI'!$G$20*'PARAMETRI SISMICI'!$G$23*'PARAMETRI SISMICI'!$G$30*'PARAMETRI SISMICI'!$G$9,IF(B48&lt;'PARAMETRI SISMICI'!$G$27,'PARAMETRI SISMICI'!$G$20*'PARAMETRI SISMICI'!$G$23*'PARAMETRI SISMICI'!$G$30*'PARAMETRI SISMICI'!$G$9*('PARAMETRI SISMICI'!$G$26/B48),'PARAMETRI SISMICI'!$G$20*'PARAMETRI SISMICI'!$G$23*'PARAMETRI SISMICI'!$G$30*'PARAMETRI SISMICI'!$G$9*(('PARAMETRI SISMICI'!$G$26*'PARAMETRI SISMICI'!$G$27)/B48^2))))</f>
        <v>0.24705834221999998</v>
      </c>
      <c r="E48" s="5"/>
      <c r="F48" s="5"/>
      <c r="G48" s="5"/>
      <c r="H48" s="5"/>
      <c r="I48" s="5"/>
      <c r="J48" s="5"/>
      <c r="K48" s="5"/>
      <c r="L48" s="5"/>
      <c r="M48" s="5"/>
      <c r="N48" s="5"/>
    </row>
    <row r="49" spans="2:14" x14ac:dyDescent="0.25">
      <c r="B49" s="32">
        <f t="shared" si="0"/>
        <v>0.38000000000000017</v>
      </c>
      <c r="C49" s="26">
        <f>1/'PARAMETRI SISMICI'!$G$19*IF(B49&lt;'PARAMETRI SISMICI'!$G$25,'PARAMETRI SISMICI'!$G$20*'PARAMETRI SISMICI'!$G$23*'PARAMETRI SISMICI'!$G$29*'PARAMETRI SISMICI'!$G$9*(B49/'PARAMETRI SISMICI'!$G$25+1/('PARAMETRI SISMICI'!$G$29*'PARAMETRI SISMICI'!$G$9)*(1-B49/'PARAMETRI SISMICI'!$G$25)),IF(B49&lt;'PARAMETRI SISMICI'!$G$26,'PARAMETRI SISMICI'!$G$20*'PARAMETRI SISMICI'!$G$23*'PARAMETRI SISMICI'!$G$29*'PARAMETRI SISMICI'!$G$9,IF(B49&lt;'PARAMETRI SISMICI'!$G$27,'PARAMETRI SISMICI'!$G$20*'PARAMETRI SISMICI'!$G$23*'PARAMETRI SISMICI'!$G$29*'PARAMETRI SISMICI'!$G$9*('PARAMETRI SISMICI'!$G$26/B49),'PARAMETRI SISMICI'!$G$20*'PARAMETRI SISMICI'!$G$23*'PARAMETRI SISMICI'!$G$29*'PARAMETRI SISMICI'!$G$9*(('PARAMETRI SISMICI'!$G$26*'PARAMETRI SISMICI'!$G$27)/B49^2))))</f>
        <v>0.71152802559359996</v>
      </c>
      <c r="D49" s="26">
        <f>1/'PARAMETRI SISMICI'!$G$19*IF(B49&lt;'PARAMETRI SISMICI'!$G$25,'PARAMETRI SISMICI'!$G$20*'PARAMETRI SISMICI'!$G$23*'PARAMETRI SISMICI'!$G$30*'PARAMETRI SISMICI'!$G$9*(B49/'PARAMETRI SISMICI'!$G$25+1/('PARAMETRI SISMICI'!$G$30*'PARAMETRI SISMICI'!$G$9)*(1-B49/'PARAMETRI SISMICI'!$G$25)),IF(B49&lt;'PARAMETRI SISMICI'!$G$26,'PARAMETRI SISMICI'!$G$20*'PARAMETRI SISMICI'!$G$23*'PARAMETRI SISMICI'!$G$30*'PARAMETRI SISMICI'!$G$9,IF(B49&lt;'PARAMETRI SISMICI'!$G$27,'PARAMETRI SISMICI'!$G$20*'PARAMETRI SISMICI'!$G$23*'PARAMETRI SISMICI'!$G$30*'PARAMETRI SISMICI'!$G$9*('PARAMETRI SISMICI'!$G$26/B49),'PARAMETRI SISMICI'!$G$20*'PARAMETRI SISMICI'!$G$23*'PARAMETRI SISMICI'!$G$30*'PARAMETRI SISMICI'!$G$9*(('PARAMETRI SISMICI'!$G$26*'PARAMETRI SISMICI'!$G$27)/B49^2))))</f>
        <v>0.24705834221999998</v>
      </c>
      <c r="E49" s="5"/>
      <c r="F49" s="5"/>
      <c r="G49" s="5"/>
      <c r="H49" s="5"/>
      <c r="I49" s="5"/>
      <c r="J49" s="5"/>
      <c r="K49" s="5"/>
      <c r="L49" s="5"/>
      <c r="M49" s="5"/>
      <c r="N49" s="5"/>
    </row>
    <row r="50" spans="2:14" x14ac:dyDescent="0.25">
      <c r="B50" s="32">
        <f t="shared" si="0"/>
        <v>0.39000000000000018</v>
      </c>
      <c r="C50" s="26">
        <f>1/'PARAMETRI SISMICI'!$G$19*IF(B50&lt;'PARAMETRI SISMICI'!$G$25,'PARAMETRI SISMICI'!$G$20*'PARAMETRI SISMICI'!$G$23*'PARAMETRI SISMICI'!$G$29*'PARAMETRI SISMICI'!$G$9*(B50/'PARAMETRI SISMICI'!$G$25+1/('PARAMETRI SISMICI'!$G$29*'PARAMETRI SISMICI'!$G$9)*(1-B50/'PARAMETRI SISMICI'!$G$25)),IF(B50&lt;'PARAMETRI SISMICI'!$G$26,'PARAMETRI SISMICI'!$G$20*'PARAMETRI SISMICI'!$G$23*'PARAMETRI SISMICI'!$G$29*'PARAMETRI SISMICI'!$G$9,IF(B50&lt;'PARAMETRI SISMICI'!$G$27,'PARAMETRI SISMICI'!$G$20*'PARAMETRI SISMICI'!$G$23*'PARAMETRI SISMICI'!$G$29*'PARAMETRI SISMICI'!$G$9*('PARAMETRI SISMICI'!$G$26/B50),'PARAMETRI SISMICI'!$G$20*'PARAMETRI SISMICI'!$G$23*'PARAMETRI SISMICI'!$G$29*'PARAMETRI SISMICI'!$G$9*(('PARAMETRI SISMICI'!$G$26*'PARAMETRI SISMICI'!$G$27)/B50^2))))</f>
        <v>0.71152802559359996</v>
      </c>
      <c r="D50" s="26">
        <f>1/'PARAMETRI SISMICI'!$G$19*IF(B50&lt;'PARAMETRI SISMICI'!$G$25,'PARAMETRI SISMICI'!$G$20*'PARAMETRI SISMICI'!$G$23*'PARAMETRI SISMICI'!$G$30*'PARAMETRI SISMICI'!$G$9*(B50/'PARAMETRI SISMICI'!$G$25+1/('PARAMETRI SISMICI'!$G$30*'PARAMETRI SISMICI'!$G$9)*(1-B50/'PARAMETRI SISMICI'!$G$25)),IF(B50&lt;'PARAMETRI SISMICI'!$G$26,'PARAMETRI SISMICI'!$G$20*'PARAMETRI SISMICI'!$G$23*'PARAMETRI SISMICI'!$G$30*'PARAMETRI SISMICI'!$G$9,IF(B50&lt;'PARAMETRI SISMICI'!$G$27,'PARAMETRI SISMICI'!$G$20*'PARAMETRI SISMICI'!$G$23*'PARAMETRI SISMICI'!$G$30*'PARAMETRI SISMICI'!$G$9*('PARAMETRI SISMICI'!$G$26/B50),'PARAMETRI SISMICI'!$G$20*'PARAMETRI SISMICI'!$G$23*'PARAMETRI SISMICI'!$G$30*'PARAMETRI SISMICI'!$G$9*(('PARAMETRI SISMICI'!$G$26*'PARAMETRI SISMICI'!$G$27)/B50^2))))</f>
        <v>0.24705834221999998</v>
      </c>
      <c r="E50" s="5"/>
      <c r="F50" s="5"/>
      <c r="G50" s="5"/>
      <c r="H50" s="5"/>
      <c r="I50" s="5"/>
      <c r="J50" s="5"/>
      <c r="K50" s="5"/>
      <c r="L50" s="5"/>
      <c r="M50" s="5"/>
      <c r="N50" s="5"/>
    </row>
    <row r="51" spans="2:14" x14ac:dyDescent="0.25">
      <c r="B51" s="32">
        <f t="shared" si="0"/>
        <v>0.40000000000000019</v>
      </c>
      <c r="C51" s="26">
        <f>1/'PARAMETRI SISMICI'!$G$19*IF(B51&lt;'PARAMETRI SISMICI'!$G$25,'PARAMETRI SISMICI'!$G$20*'PARAMETRI SISMICI'!$G$23*'PARAMETRI SISMICI'!$G$29*'PARAMETRI SISMICI'!$G$9*(B51/'PARAMETRI SISMICI'!$G$25+1/('PARAMETRI SISMICI'!$G$29*'PARAMETRI SISMICI'!$G$9)*(1-B51/'PARAMETRI SISMICI'!$G$25)),IF(B51&lt;'PARAMETRI SISMICI'!$G$26,'PARAMETRI SISMICI'!$G$20*'PARAMETRI SISMICI'!$G$23*'PARAMETRI SISMICI'!$G$29*'PARAMETRI SISMICI'!$G$9,IF(B51&lt;'PARAMETRI SISMICI'!$G$27,'PARAMETRI SISMICI'!$G$20*'PARAMETRI SISMICI'!$G$23*'PARAMETRI SISMICI'!$G$29*'PARAMETRI SISMICI'!$G$9*('PARAMETRI SISMICI'!$G$26/B51),'PARAMETRI SISMICI'!$G$20*'PARAMETRI SISMICI'!$G$23*'PARAMETRI SISMICI'!$G$29*'PARAMETRI SISMICI'!$G$9*(('PARAMETRI SISMICI'!$G$26*'PARAMETRI SISMICI'!$G$27)/B51^2))))</f>
        <v>0.71152802559359996</v>
      </c>
      <c r="D51" s="26">
        <f>1/'PARAMETRI SISMICI'!$G$19*IF(B51&lt;'PARAMETRI SISMICI'!$G$25,'PARAMETRI SISMICI'!$G$20*'PARAMETRI SISMICI'!$G$23*'PARAMETRI SISMICI'!$G$30*'PARAMETRI SISMICI'!$G$9*(B51/'PARAMETRI SISMICI'!$G$25+1/('PARAMETRI SISMICI'!$G$30*'PARAMETRI SISMICI'!$G$9)*(1-B51/'PARAMETRI SISMICI'!$G$25)),IF(B51&lt;'PARAMETRI SISMICI'!$G$26,'PARAMETRI SISMICI'!$G$20*'PARAMETRI SISMICI'!$G$23*'PARAMETRI SISMICI'!$G$30*'PARAMETRI SISMICI'!$G$9,IF(B51&lt;'PARAMETRI SISMICI'!$G$27,'PARAMETRI SISMICI'!$G$20*'PARAMETRI SISMICI'!$G$23*'PARAMETRI SISMICI'!$G$30*'PARAMETRI SISMICI'!$G$9*('PARAMETRI SISMICI'!$G$26/B51),'PARAMETRI SISMICI'!$G$20*'PARAMETRI SISMICI'!$G$23*'PARAMETRI SISMICI'!$G$30*'PARAMETRI SISMICI'!$G$9*(('PARAMETRI SISMICI'!$G$26*'PARAMETRI SISMICI'!$G$27)/B51^2))))</f>
        <v>0.24705834221999998</v>
      </c>
      <c r="E51" s="5"/>
      <c r="F51" s="5"/>
      <c r="G51" s="5"/>
      <c r="H51" s="5"/>
      <c r="I51" s="5"/>
      <c r="J51" s="5"/>
      <c r="K51" s="5"/>
      <c r="L51" s="5"/>
      <c r="M51" s="5"/>
      <c r="N51" s="5"/>
    </row>
    <row r="52" spans="2:14" x14ac:dyDescent="0.25">
      <c r="B52" s="32">
        <f t="shared" si="0"/>
        <v>0.4100000000000002</v>
      </c>
      <c r="C52" s="26">
        <f>1/'PARAMETRI SISMICI'!$G$19*IF(B52&lt;'PARAMETRI SISMICI'!$G$25,'PARAMETRI SISMICI'!$G$20*'PARAMETRI SISMICI'!$G$23*'PARAMETRI SISMICI'!$G$29*'PARAMETRI SISMICI'!$G$9*(B52/'PARAMETRI SISMICI'!$G$25+1/('PARAMETRI SISMICI'!$G$29*'PARAMETRI SISMICI'!$G$9)*(1-B52/'PARAMETRI SISMICI'!$G$25)),IF(B52&lt;'PARAMETRI SISMICI'!$G$26,'PARAMETRI SISMICI'!$G$20*'PARAMETRI SISMICI'!$G$23*'PARAMETRI SISMICI'!$G$29*'PARAMETRI SISMICI'!$G$9,IF(B52&lt;'PARAMETRI SISMICI'!$G$27,'PARAMETRI SISMICI'!$G$20*'PARAMETRI SISMICI'!$G$23*'PARAMETRI SISMICI'!$G$29*'PARAMETRI SISMICI'!$G$9*('PARAMETRI SISMICI'!$G$26/B52),'PARAMETRI SISMICI'!$G$20*'PARAMETRI SISMICI'!$G$23*'PARAMETRI SISMICI'!$G$29*'PARAMETRI SISMICI'!$G$9*(('PARAMETRI SISMICI'!$G$26*'PARAMETRI SISMICI'!$G$27)/B52^2))))</f>
        <v>0.71152802559359996</v>
      </c>
      <c r="D52" s="26">
        <f>1/'PARAMETRI SISMICI'!$G$19*IF(B52&lt;'PARAMETRI SISMICI'!$G$25,'PARAMETRI SISMICI'!$G$20*'PARAMETRI SISMICI'!$G$23*'PARAMETRI SISMICI'!$G$30*'PARAMETRI SISMICI'!$G$9*(B52/'PARAMETRI SISMICI'!$G$25+1/('PARAMETRI SISMICI'!$G$30*'PARAMETRI SISMICI'!$G$9)*(1-B52/'PARAMETRI SISMICI'!$G$25)),IF(B52&lt;'PARAMETRI SISMICI'!$G$26,'PARAMETRI SISMICI'!$G$20*'PARAMETRI SISMICI'!$G$23*'PARAMETRI SISMICI'!$G$30*'PARAMETRI SISMICI'!$G$9,IF(B52&lt;'PARAMETRI SISMICI'!$G$27,'PARAMETRI SISMICI'!$G$20*'PARAMETRI SISMICI'!$G$23*'PARAMETRI SISMICI'!$G$30*'PARAMETRI SISMICI'!$G$9*('PARAMETRI SISMICI'!$G$26/B52),'PARAMETRI SISMICI'!$G$20*'PARAMETRI SISMICI'!$G$23*'PARAMETRI SISMICI'!$G$30*'PARAMETRI SISMICI'!$G$9*(('PARAMETRI SISMICI'!$G$26*'PARAMETRI SISMICI'!$G$27)/B52^2))))</f>
        <v>0.24705834221999998</v>
      </c>
      <c r="E52" s="5"/>
      <c r="F52" s="5"/>
      <c r="G52" s="5"/>
      <c r="H52" s="5"/>
      <c r="I52" s="5"/>
      <c r="J52" s="5"/>
      <c r="K52" s="5"/>
      <c r="L52" s="5"/>
      <c r="M52" s="5"/>
      <c r="N52" s="5"/>
    </row>
    <row r="53" spans="2:14" x14ac:dyDescent="0.25">
      <c r="B53" s="32">
        <f t="shared" si="0"/>
        <v>0.42000000000000021</v>
      </c>
      <c r="C53" s="26">
        <f>1/'PARAMETRI SISMICI'!$G$19*IF(B53&lt;'PARAMETRI SISMICI'!$G$25,'PARAMETRI SISMICI'!$G$20*'PARAMETRI SISMICI'!$G$23*'PARAMETRI SISMICI'!$G$29*'PARAMETRI SISMICI'!$G$9*(B53/'PARAMETRI SISMICI'!$G$25+1/('PARAMETRI SISMICI'!$G$29*'PARAMETRI SISMICI'!$G$9)*(1-B53/'PARAMETRI SISMICI'!$G$25)),IF(B53&lt;'PARAMETRI SISMICI'!$G$26,'PARAMETRI SISMICI'!$G$20*'PARAMETRI SISMICI'!$G$23*'PARAMETRI SISMICI'!$G$29*'PARAMETRI SISMICI'!$G$9,IF(B53&lt;'PARAMETRI SISMICI'!$G$27,'PARAMETRI SISMICI'!$G$20*'PARAMETRI SISMICI'!$G$23*'PARAMETRI SISMICI'!$G$29*'PARAMETRI SISMICI'!$G$9*('PARAMETRI SISMICI'!$G$26/B53),'PARAMETRI SISMICI'!$G$20*'PARAMETRI SISMICI'!$G$23*'PARAMETRI SISMICI'!$G$29*'PARAMETRI SISMICI'!$G$9*(('PARAMETRI SISMICI'!$G$26*'PARAMETRI SISMICI'!$G$27)/B53^2))))</f>
        <v>0.71152802559359996</v>
      </c>
      <c r="D53" s="26">
        <f>1/'PARAMETRI SISMICI'!$G$19*IF(B53&lt;'PARAMETRI SISMICI'!$G$25,'PARAMETRI SISMICI'!$G$20*'PARAMETRI SISMICI'!$G$23*'PARAMETRI SISMICI'!$G$30*'PARAMETRI SISMICI'!$G$9*(B53/'PARAMETRI SISMICI'!$G$25+1/('PARAMETRI SISMICI'!$G$30*'PARAMETRI SISMICI'!$G$9)*(1-B53/'PARAMETRI SISMICI'!$G$25)),IF(B53&lt;'PARAMETRI SISMICI'!$G$26,'PARAMETRI SISMICI'!$G$20*'PARAMETRI SISMICI'!$G$23*'PARAMETRI SISMICI'!$G$30*'PARAMETRI SISMICI'!$G$9,IF(B53&lt;'PARAMETRI SISMICI'!$G$27,'PARAMETRI SISMICI'!$G$20*'PARAMETRI SISMICI'!$G$23*'PARAMETRI SISMICI'!$G$30*'PARAMETRI SISMICI'!$G$9*('PARAMETRI SISMICI'!$G$26/B53),'PARAMETRI SISMICI'!$G$20*'PARAMETRI SISMICI'!$G$23*'PARAMETRI SISMICI'!$G$30*'PARAMETRI SISMICI'!$G$9*(('PARAMETRI SISMICI'!$G$26*'PARAMETRI SISMICI'!$G$27)/B53^2))))</f>
        <v>0.24705834221999998</v>
      </c>
      <c r="E53" s="5"/>
      <c r="F53" s="5"/>
      <c r="G53" s="5"/>
      <c r="H53" s="5"/>
      <c r="I53" s="5"/>
      <c r="J53" s="5"/>
      <c r="K53" s="5"/>
      <c r="L53" s="5"/>
      <c r="M53" s="5"/>
      <c r="N53" s="5"/>
    </row>
    <row r="54" spans="2:14" x14ac:dyDescent="0.25">
      <c r="B54" s="32">
        <f t="shared" si="0"/>
        <v>0.43000000000000022</v>
      </c>
      <c r="C54" s="26">
        <f>1/'PARAMETRI SISMICI'!$G$19*IF(B54&lt;'PARAMETRI SISMICI'!$G$25,'PARAMETRI SISMICI'!$G$20*'PARAMETRI SISMICI'!$G$23*'PARAMETRI SISMICI'!$G$29*'PARAMETRI SISMICI'!$G$9*(B54/'PARAMETRI SISMICI'!$G$25+1/('PARAMETRI SISMICI'!$G$29*'PARAMETRI SISMICI'!$G$9)*(1-B54/'PARAMETRI SISMICI'!$G$25)),IF(B54&lt;'PARAMETRI SISMICI'!$G$26,'PARAMETRI SISMICI'!$G$20*'PARAMETRI SISMICI'!$G$23*'PARAMETRI SISMICI'!$G$29*'PARAMETRI SISMICI'!$G$9,IF(B54&lt;'PARAMETRI SISMICI'!$G$27,'PARAMETRI SISMICI'!$G$20*'PARAMETRI SISMICI'!$G$23*'PARAMETRI SISMICI'!$G$29*'PARAMETRI SISMICI'!$G$9*('PARAMETRI SISMICI'!$G$26/B54),'PARAMETRI SISMICI'!$G$20*'PARAMETRI SISMICI'!$G$23*'PARAMETRI SISMICI'!$G$29*'PARAMETRI SISMICI'!$G$9*(('PARAMETRI SISMICI'!$G$26*'PARAMETRI SISMICI'!$G$27)/B54^2))))</f>
        <v>0.71152802559359996</v>
      </c>
      <c r="D54" s="26">
        <f>1/'PARAMETRI SISMICI'!$G$19*IF(B54&lt;'PARAMETRI SISMICI'!$G$25,'PARAMETRI SISMICI'!$G$20*'PARAMETRI SISMICI'!$G$23*'PARAMETRI SISMICI'!$G$30*'PARAMETRI SISMICI'!$G$9*(B54/'PARAMETRI SISMICI'!$G$25+1/('PARAMETRI SISMICI'!$G$30*'PARAMETRI SISMICI'!$G$9)*(1-B54/'PARAMETRI SISMICI'!$G$25)),IF(B54&lt;'PARAMETRI SISMICI'!$G$26,'PARAMETRI SISMICI'!$G$20*'PARAMETRI SISMICI'!$G$23*'PARAMETRI SISMICI'!$G$30*'PARAMETRI SISMICI'!$G$9,IF(B54&lt;'PARAMETRI SISMICI'!$G$27,'PARAMETRI SISMICI'!$G$20*'PARAMETRI SISMICI'!$G$23*'PARAMETRI SISMICI'!$G$30*'PARAMETRI SISMICI'!$G$9*('PARAMETRI SISMICI'!$G$26/B54),'PARAMETRI SISMICI'!$G$20*'PARAMETRI SISMICI'!$G$23*'PARAMETRI SISMICI'!$G$30*'PARAMETRI SISMICI'!$G$9*(('PARAMETRI SISMICI'!$G$26*'PARAMETRI SISMICI'!$G$27)/B54^2))))</f>
        <v>0.24705834221999998</v>
      </c>
      <c r="E54" s="5"/>
      <c r="F54" s="5"/>
      <c r="G54" s="5"/>
      <c r="H54" s="5"/>
      <c r="I54" s="5"/>
      <c r="J54" s="5"/>
      <c r="K54" s="5"/>
      <c r="L54" s="5"/>
      <c r="M54" s="5"/>
      <c r="N54" s="5"/>
    </row>
    <row r="55" spans="2:14" x14ac:dyDescent="0.25">
      <c r="B55" s="32">
        <f t="shared" si="0"/>
        <v>0.44000000000000022</v>
      </c>
      <c r="C55" s="26">
        <f>1/'PARAMETRI SISMICI'!$G$19*IF(B55&lt;'PARAMETRI SISMICI'!$G$25,'PARAMETRI SISMICI'!$G$20*'PARAMETRI SISMICI'!$G$23*'PARAMETRI SISMICI'!$G$29*'PARAMETRI SISMICI'!$G$9*(B55/'PARAMETRI SISMICI'!$G$25+1/('PARAMETRI SISMICI'!$G$29*'PARAMETRI SISMICI'!$G$9)*(1-B55/'PARAMETRI SISMICI'!$G$25)),IF(B55&lt;'PARAMETRI SISMICI'!$G$26,'PARAMETRI SISMICI'!$G$20*'PARAMETRI SISMICI'!$G$23*'PARAMETRI SISMICI'!$G$29*'PARAMETRI SISMICI'!$G$9,IF(B55&lt;'PARAMETRI SISMICI'!$G$27,'PARAMETRI SISMICI'!$G$20*'PARAMETRI SISMICI'!$G$23*'PARAMETRI SISMICI'!$G$29*'PARAMETRI SISMICI'!$G$9*('PARAMETRI SISMICI'!$G$26/B55),'PARAMETRI SISMICI'!$G$20*'PARAMETRI SISMICI'!$G$23*'PARAMETRI SISMICI'!$G$29*'PARAMETRI SISMICI'!$G$9*(('PARAMETRI SISMICI'!$G$26*'PARAMETRI SISMICI'!$G$27)/B55^2))))</f>
        <v>0.71152802559359996</v>
      </c>
      <c r="D55" s="26">
        <f>1/'PARAMETRI SISMICI'!$G$19*IF(B55&lt;'PARAMETRI SISMICI'!$G$25,'PARAMETRI SISMICI'!$G$20*'PARAMETRI SISMICI'!$G$23*'PARAMETRI SISMICI'!$G$30*'PARAMETRI SISMICI'!$G$9*(B55/'PARAMETRI SISMICI'!$G$25+1/('PARAMETRI SISMICI'!$G$30*'PARAMETRI SISMICI'!$G$9)*(1-B55/'PARAMETRI SISMICI'!$G$25)),IF(B55&lt;'PARAMETRI SISMICI'!$G$26,'PARAMETRI SISMICI'!$G$20*'PARAMETRI SISMICI'!$G$23*'PARAMETRI SISMICI'!$G$30*'PARAMETRI SISMICI'!$G$9,IF(B55&lt;'PARAMETRI SISMICI'!$G$27,'PARAMETRI SISMICI'!$G$20*'PARAMETRI SISMICI'!$G$23*'PARAMETRI SISMICI'!$G$30*'PARAMETRI SISMICI'!$G$9*('PARAMETRI SISMICI'!$G$26/B55),'PARAMETRI SISMICI'!$G$20*'PARAMETRI SISMICI'!$G$23*'PARAMETRI SISMICI'!$G$30*'PARAMETRI SISMICI'!$G$9*(('PARAMETRI SISMICI'!$G$26*'PARAMETRI SISMICI'!$G$27)/B55^2))))</f>
        <v>0.24705834221999998</v>
      </c>
      <c r="E55" s="5"/>
      <c r="F55" s="5"/>
      <c r="G55" s="5"/>
      <c r="H55" s="5"/>
      <c r="I55" s="5"/>
      <c r="J55" s="5"/>
      <c r="K55" s="5"/>
      <c r="L55" s="5"/>
      <c r="M55" s="5"/>
      <c r="N55" s="5"/>
    </row>
    <row r="56" spans="2:14" x14ac:dyDescent="0.25">
      <c r="B56" s="32">
        <f t="shared" si="0"/>
        <v>0.45000000000000023</v>
      </c>
      <c r="C56" s="26">
        <f>1/'PARAMETRI SISMICI'!$G$19*IF(B56&lt;'PARAMETRI SISMICI'!$G$25,'PARAMETRI SISMICI'!$G$20*'PARAMETRI SISMICI'!$G$23*'PARAMETRI SISMICI'!$G$29*'PARAMETRI SISMICI'!$G$9*(B56/'PARAMETRI SISMICI'!$G$25+1/('PARAMETRI SISMICI'!$G$29*'PARAMETRI SISMICI'!$G$9)*(1-B56/'PARAMETRI SISMICI'!$G$25)),IF(B56&lt;'PARAMETRI SISMICI'!$G$26,'PARAMETRI SISMICI'!$G$20*'PARAMETRI SISMICI'!$G$23*'PARAMETRI SISMICI'!$G$29*'PARAMETRI SISMICI'!$G$9,IF(B56&lt;'PARAMETRI SISMICI'!$G$27,'PARAMETRI SISMICI'!$G$20*'PARAMETRI SISMICI'!$G$23*'PARAMETRI SISMICI'!$G$29*'PARAMETRI SISMICI'!$G$9*('PARAMETRI SISMICI'!$G$26/B56),'PARAMETRI SISMICI'!$G$20*'PARAMETRI SISMICI'!$G$23*'PARAMETRI SISMICI'!$G$29*'PARAMETRI SISMICI'!$G$9*(('PARAMETRI SISMICI'!$G$26*'PARAMETRI SISMICI'!$G$27)/B56^2))))</f>
        <v>0.71152802559359996</v>
      </c>
      <c r="D56" s="26">
        <f>1/'PARAMETRI SISMICI'!$G$19*IF(B56&lt;'PARAMETRI SISMICI'!$G$25,'PARAMETRI SISMICI'!$G$20*'PARAMETRI SISMICI'!$G$23*'PARAMETRI SISMICI'!$G$30*'PARAMETRI SISMICI'!$G$9*(B56/'PARAMETRI SISMICI'!$G$25+1/('PARAMETRI SISMICI'!$G$30*'PARAMETRI SISMICI'!$G$9)*(1-B56/'PARAMETRI SISMICI'!$G$25)),IF(B56&lt;'PARAMETRI SISMICI'!$G$26,'PARAMETRI SISMICI'!$G$20*'PARAMETRI SISMICI'!$G$23*'PARAMETRI SISMICI'!$G$30*'PARAMETRI SISMICI'!$G$9,IF(B56&lt;'PARAMETRI SISMICI'!$G$27,'PARAMETRI SISMICI'!$G$20*'PARAMETRI SISMICI'!$G$23*'PARAMETRI SISMICI'!$G$30*'PARAMETRI SISMICI'!$G$9*('PARAMETRI SISMICI'!$G$26/B56),'PARAMETRI SISMICI'!$G$20*'PARAMETRI SISMICI'!$G$23*'PARAMETRI SISMICI'!$G$30*'PARAMETRI SISMICI'!$G$9*(('PARAMETRI SISMICI'!$G$26*'PARAMETRI SISMICI'!$G$27)/B56^2))))</f>
        <v>0.24705834221999998</v>
      </c>
      <c r="E56" s="5"/>
      <c r="F56" s="5"/>
      <c r="G56" s="5"/>
      <c r="H56" s="5"/>
      <c r="I56" s="5"/>
      <c r="J56" s="5"/>
      <c r="K56" s="5"/>
      <c r="L56" s="5"/>
      <c r="M56" s="5"/>
      <c r="N56" s="5"/>
    </row>
    <row r="57" spans="2:14" x14ac:dyDescent="0.25">
      <c r="B57" s="32">
        <f t="shared" si="0"/>
        <v>0.46000000000000024</v>
      </c>
      <c r="C57" s="26">
        <f>1/'PARAMETRI SISMICI'!$G$19*IF(B57&lt;'PARAMETRI SISMICI'!$G$25,'PARAMETRI SISMICI'!$G$20*'PARAMETRI SISMICI'!$G$23*'PARAMETRI SISMICI'!$G$29*'PARAMETRI SISMICI'!$G$9*(B57/'PARAMETRI SISMICI'!$G$25+1/('PARAMETRI SISMICI'!$G$29*'PARAMETRI SISMICI'!$G$9)*(1-B57/'PARAMETRI SISMICI'!$G$25)),IF(B57&lt;'PARAMETRI SISMICI'!$G$26,'PARAMETRI SISMICI'!$G$20*'PARAMETRI SISMICI'!$G$23*'PARAMETRI SISMICI'!$G$29*'PARAMETRI SISMICI'!$G$9,IF(B57&lt;'PARAMETRI SISMICI'!$G$27,'PARAMETRI SISMICI'!$G$20*'PARAMETRI SISMICI'!$G$23*'PARAMETRI SISMICI'!$G$29*'PARAMETRI SISMICI'!$G$9*('PARAMETRI SISMICI'!$G$26/B57),'PARAMETRI SISMICI'!$G$20*'PARAMETRI SISMICI'!$G$23*'PARAMETRI SISMICI'!$G$29*'PARAMETRI SISMICI'!$G$9*(('PARAMETRI SISMICI'!$G$26*'PARAMETRI SISMICI'!$G$27)/B57^2))))</f>
        <v>0.71152802559359996</v>
      </c>
      <c r="D57" s="26">
        <f>1/'PARAMETRI SISMICI'!$G$19*IF(B57&lt;'PARAMETRI SISMICI'!$G$25,'PARAMETRI SISMICI'!$G$20*'PARAMETRI SISMICI'!$G$23*'PARAMETRI SISMICI'!$G$30*'PARAMETRI SISMICI'!$G$9*(B57/'PARAMETRI SISMICI'!$G$25+1/('PARAMETRI SISMICI'!$G$30*'PARAMETRI SISMICI'!$G$9)*(1-B57/'PARAMETRI SISMICI'!$G$25)),IF(B57&lt;'PARAMETRI SISMICI'!$G$26,'PARAMETRI SISMICI'!$G$20*'PARAMETRI SISMICI'!$G$23*'PARAMETRI SISMICI'!$G$30*'PARAMETRI SISMICI'!$G$9,IF(B57&lt;'PARAMETRI SISMICI'!$G$27,'PARAMETRI SISMICI'!$G$20*'PARAMETRI SISMICI'!$G$23*'PARAMETRI SISMICI'!$G$30*'PARAMETRI SISMICI'!$G$9*('PARAMETRI SISMICI'!$G$26/B57),'PARAMETRI SISMICI'!$G$20*'PARAMETRI SISMICI'!$G$23*'PARAMETRI SISMICI'!$G$30*'PARAMETRI SISMICI'!$G$9*(('PARAMETRI SISMICI'!$G$26*'PARAMETRI SISMICI'!$G$27)/B57^2))))</f>
        <v>0.24705834221999998</v>
      </c>
      <c r="E57" s="5"/>
      <c r="F57" s="5"/>
      <c r="G57" s="5"/>
      <c r="H57" s="5"/>
      <c r="I57" s="5"/>
      <c r="J57" s="5"/>
      <c r="K57" s="5"/>
      <c r="L57" s="5"/>
      <c r="M57" s="5"/>
      <c r="N57" s="5"/>
    </row>
    <row r="58" spans="2:14" x14ac:dyDescent="0.25">
      <c r="B58" s="32">
        <f t="shared" si="0"/>
        <v>0.47000000000000025</v>
      </c>
      <c r="C58" s="26">
        <f>1/'PARAMETRI SISMICI'!$G$19*IF(B58&lt;'PARAMETRI SISMICI'!$G$25,'PARAMETRI SISMICI'!$G$20*'PARAMETRI SISMICI'!$G$23*'PARAMETRI SISMICI'!$G$29*'PARAMETRI SISMICI'!$G$9*(B58/'PARAMETRI SISMICI'!$G$25+1/('PARAMETRI SISMICI'!$G$29*'PARAMETRI SISMICI'!$G$9)*(1-B58/'PARAMETRI SISMICI'!$G$25)),IF(B58&lt;'PARAMETRI SISMICI'!$G$26,'PARAMETRI SISMICI'!$G$20*'PARAMETRI SISMICI'!$G$23*'PARAMETRI SISMICI'!$G$29*'PARAMETRI SISMICI'!$G$9,IF(B58&lt;'PARAMETRI SISMICI'!$G$27,'PARAMETRI SISMICI'!$G$20*'PARAMETRI SISMICI'!$G$23*'PARAMETRI SISMICI'!$G$29*'PARAMETRI SISMICI'!$G$9*('PARAMETRI SISMICI'!$G$26/B58),'PARAMETRI SISMICI'!$G$20*'PARAMETRI SISMICI'!$G$23*'PARAMETRI SISMICI'!$G$29*'PARAMETRI SISMICI'!$G$9*(('PARAMETRI SISMICI'!$G$26*'PARAMETRI SISMICI'!$G$27)/B58^2))))</f>
        <v>0.71152802559359996</v>
      </c>
      <c r="D58" s="26">
        <f>1/'PARAMETRI SISMICI'!$G$19*IF(B58&lt;'PARAMETRI SISMICI'!$G$25,'PARAMETRI SISMICI'!$G$20*'PARAMETRI SISMICI'!$G$23*'PARAMETRI SISMICI'!$G$30*'PARAMETRI SISMICI'!$G$9*(B58/'PARAMETRI SISMICI'!$G$25+1/('PARAMETRI SISMICI'!$G$30*'PARAMETRI SISMICI'!$G$9)*(1-B58/'PARAMETRI SISMICI'!$G$25)),IF(B58&lt;'PARAMETRI SISMICI'!$G$26,'PARAMETRI SISMICI'!$G$20*'PARAMETRI SISMICI'!$G$23*'PARAMETRI SISMICI'!$G$30*'PARAMETRI SISMICI'!$G$9,IF(B58&lt;'PARAMETRI SISMICI'!$G$27,'PARAMETRI SISMICI'!$G$20*'PARAMETRI SISMICI'!$G$23*'PARAMETRI SISMICI'!$G$30*'PARAMETRI SISMICI'!$G$9*('PARAMETRI SISMICI'!$G$26/B58),'PARAMETRI SISMICI'!$G$20*'PARAMETRI SISMICI'!$G$23*'PARAMETRI SISMICI'!$G$30*'PARAMETRI SISMICI'!$G$9*(('PARAMETRI SISMICI'!$G$26*'PARAMETRI SISMICI'!$G$27)/B58^2))))</f>
        <v>0.24705834221999998</v>
      </c>
      <c r="E58" s="5"/>
      <c r="F58" s="5"/>
      <c r="G58" s="5"/>
      <c r="H58" s="5"/>
      <c r="I58" s="5"/>
      <c r="J58" s="5"/>
      <c r="K58" s="5"/>
      <c r="L58" s="5"/>
      <c r="M58" s="5"/>
      <c r="N58" s="5"/>
    </row>
    <row r="59" spans="2:14" x14ac:dyDescent="0.25">
      <c r="B59" s="32">
        <f t="shared" si="0"/>
        <v>0.48000000000000026</v>
      </c>
      <c r="C59" s="26">
        <f>1/'PARAMETRI SISMICI'!$G$19*IF(B59&lt;'PARAMETRI SISMICI'!$G$25,'PARAMETRI SISMICI'!$G$20*'PARAMETRI SISMICI'!$G$23*'PARAMETRI SISMICI'!$G$29*'PARAMETRI SISMICI'!$G$9*(B59/'PARAMETRI SISMICI'!$G$25+1/('PARAMETRI SISMICI'!$G$29*'PARAMETRI SISMICI'!$G$9)*(1-B59/'PARAMETRI SISMICI'!$G$25)),IF(B59&lt;'PARAMETRI SISMICI'!$G$26,'PARAMETRI SISMICI'!$G$20*'PARAMETRI SISMICI'!$G$23*'PARAMETRI SISMICI'!$G$29*'PARAMETRI SISMICI'!$G$9,IF(B59&lt;'PARAMETRI SISMICI'!$G$27,'PARAMETRI SISMICI'!$G$20*'PARAMETRI SISMICI'!$G$23*'PARAMETRI SISMICI'!$G$29*'PARAMETRI SISMICI'!$G$9*('PARAMETRI SISMICI'!$G$26/B59),'PARAMETRI SISMICI'!$G$20*'PARAMETRI SISMICI'!$G$23*'PARAMETRI SISMICI'!$G$29*'PARAMETRI SISMICI'!$G$9*(('PARAMETRI SISMICI'!$G$26*'PARAMETRI SISMICI'!$G$27)/B59^2))))</f>
        <v>0.69920904597182498</v>
      </c>
      <c r="D59" s="26">
        <f>1/'PARAMETRI SISMICI'!$G$19*IF(B59&lt;'PARAMETRI SISMICI'!$G$25,'PARAMETRI SISMICI'!$G$20*'PARAMETRI SISMICI'!$G$23*'PARAMETRI SISMICI'!$G$30*'PARAMETRI SISMICI'!$G$9*(B59/'PARAMETRI SISMICI'!$G$25+1/('PARAMETRI SISMICI'!$G$30*'PARAMETRI SISMICI'!$G$9)*(1-B59/'PARAMETRI SISMICI'!$G$25)),IF(B59&lt;'PARAMETRI SISMICI'!$G$26,'PARAMETRI SISMICI'!$G$20*'PARAMETRI SISMICI'!$G$23*'PARAMETRI SISMICI'!$G$30*'PARAMETRI SISMICI'!$G$9,IF(B59&lt;'PARAMETRI SISMICI'!$G$27,'PARAMETRI SISMICI'!$G$20*'PARAMETRI SISMICI'!$G$23*'PARAMETRI SISMICI'!$G$30*'PARAMETRI SISMICI'!$G$9*('PARAMETRI SISMICI'!$G$26/B59),'PARAMETRI SISMICI'!$G$20*'PARAMETRI SISMICI'!$G$23*'PARAMETRI SISMICI'!$G$30*'PARAMETRI SISMICI'!$G$9*(('PARAMETRI SISMICI'!$G$26*'PARAMETRI SISMICI'!$G$27)/B59^2))))</f>
        <v>0.24278091874021696</v>
      </c>
      <c r="E59" s="5"/>
      <c r="F59" s="5"/>
      <c r="G59" s="5"/>
      <c r="H59" s="5"/>
      <c r="I59" s="5"/>
      <c r="J59" s="5"/>
      <c r="K59" s="5"/>
      <c r="L59" s="5"/>
      <c r="M59" s="5"/>
      <c r="N59" s="5"/>
    </row>
    <row r="60" spans="2:14" x14ac:dyDescent="0.25">
      <c r="B60" s="32">
        <f t="shared" si="0"/>
        <v>0.49000000000000027</v>
      </c>
      <c r="C60" s="26">
        <f>1/'PARAMETRI SISMICI'!$G$19*IF(B60&lt;'PARAMETRI SISMICI'!$G$25,'PARAMETRI SISMICI'!$G$20*'PARAMETRI SISMICI'!$G$23*'PARAMETRI SISMICI'!$G$29*'PARAMETRI SISMICI'!$G$9*(B60/'PARAMETRI SISMICI'!$G$25+1/('PARAMETRI SISMICI'!$G$29*'PARAMETRI SISMICI'!$G$9)*(1-B60/'PARAMETRI SISMICI'!$G$25)),IF(B60&lt;'PARAMETRI SISMICI'!$G$26,'PARAMETRI SISMICI'!$G$20*'PARAMETRI SISMICI'!$G$23*'PARAMETRI SISMICI'!$G$29*'PARAMETRI SISMICI'!$G$9,IF(B60&lt;'PARAMETRI SISMICI'!$G$27,'PARAMETRI SISMICI'!$G$20*'PARAMETRI SISMICI'!$G$23*'PARAMETRI SISMICI'!$G$29*'PARAMETRI SISMICI'!$G$9*('PARAMETRI SISMICI'!$G$26/B60),'PARAMETRI SISMICI'!$G$20*'PARAMETRI SISMICI'!$G$23*'PARAMETRI SISMICI'!$G$29*'PARAMETRI SISMICI'!$G$9*(('PARAMETRI SISMICI'!$G$26*'PARAMETRI SISMICI'!$G$27)/B60^2))))</f>
        <v>0.68493947360505303</v>
      </c>
      <c r="D60" s="26">
        <f>1/'PARAMETRI SISMICI'!$G$19*IF(B60&lt;'PARAMETRI SISMICI'!$G$25,'PARAMETRI SISMICI'!$G$20*'PARAMETRI SISMICI'!$G$23*'PARAMETRI SISMICI'!$G$30*'PARAMETRI SISMICI'!$G$9*(B60/'PARAMETRI SISMICI'!$G$25+1/('PARAMETRI SISMICI'!$G$30*'PARAMETRI SISMICI'!$G$9)*(1-B60/'PARAMETRI SISMICI'!$G$25)),IF(B60&lt;'PARAMETRI SISMICI'!$G$26,'PARAMETRI SISMICI'!$G$20*'PARAMETRI SISMICI'!$G$23*'PARAMETRI SISMICI'!$G$30*'PARAMETRI SISMICI'!$G$9,IF(B60&lt;'PARAMETRI SISMICI'!$G$27,'PARAMETRI SISMICI'!$G$20*'PARAMETRI SISMICI'!$G$23*'PARAMETRI SISMICI'!$G$30*'PARAMETRI SISMICI'!$G$9*('PARAMETRI SISMICI'!$G$26/B60),'PARAMETRI SISMICI'!$G$20*'PARAMETRI SISMICI'!$G$23*'PARAMETRI SISMICI'!$G$30*'PARAMETRI SISMICI'!$G$9*(('PARAMETRI SISMICI'!$G$26*'PARAMETRI SISMICI'!$G$27)/B60^2))))</f>
        <v>0.23782620611286559</v>
      </c>
      <c r="E60" s="5"/>
      <c r="F60" s="5"/>
      <c r="G60" s="5"/>
      <c r="H60" s="5"/>
      <c r="I60" s="5"/>
      <c r="J60" s="5"/>
      <c r="K60" s="5"/>
      <c r="L60" s="5"/>
      <c r="M60" s="5"/>
      <c r="N60" s="5"/>
    </row>
    <row r="61" spans="2:14" x14ac:dyDescent="0.25">
      <c r="B61" s="32">
        <f t="shared" si="0"/>
        <v>0.50000000000000022</v>
      </c>
      <c r="C61" s="26">
        <f>1/'PARAMETRI SISMICI'!$G$19*IF(B61&lt;'PARAMETRI SISMICI'!$G$25,'PARAMETRI SISMICI'!$G$20*'PARAMETRI SISMICI'!$G$23*'PARAMETRI SISMICI'!$G$29*'PARAMETRI SISMICI'!$G$9*(B61/'PARAMETRI SISMICI'!$G$25+1/('PARAMETRI SISMICI'!$G$29*'PARAMETRI SISMICI'!$G$9)*(1-B61/'PARAMETRI SISMICI'!$G$25)),IF(B61&lt;'PARAMETRI SISMICI'!$G$26,'PARAMETRI SISMICI'!$G$20*'PARAMETRI SISMICI'!$G$23*'PARAMETRI SISMICI'!$G$29*'PARAMETRI SISMICI'!$G$9,IF(B61&lt;'PARAMETRI SISMICI'!$G$27,'PARAMETRI SISMICI'!$G$20*'PARAMETRI SISMICI'!$G$23*'PARAMETRI SISMICI'!$G$29*'PARAMETRI SISMICI'!$G$9*('PARAMETRI SISMICI'!$G$26/B61),'PARAMETRI SISMICI'!$G$20*'PARAMETRI SISMICI'!$G$23*'PARAMETRI SISMICI'!$G$29*'PARAMETRI SISMICI'!$G$9*(('PARAMETRI SISMICI'!$G$26*'PARAMETRI SISMICI'!$G$27)/B61^2))))</f>
        <v>0.6712406841329519</v>
      </c>
      <c r="D61" s="26">
        <f>1/'PARAMETRI SISMICI'!$G$19*IF(B61&lt;'PARAMETRI SISMICI'!$G$25,'PARAMETRI SISMICI'!$G$20*'PARAMETRI SISMICI'!$G$23*'PARAMETRI SISMICI'!$G$30*'PARAMETRI SISMICI'!$G$9*(B61/'PARAMETRI SISMICI'!$G$25+1/('PARAMETRI SISMICI'!$G$30*'PARAMETRI SISMICI'!$G$9)*(1-B61/'PARAMETRI SISMICI'!$G$25)),IF(B61&lt;'PARAMETRI SISMICI'!$G$26,'PARAMETRI SISMICI'!$G$20*'PARAMETRI SISMICI'!$G$23*'PARAMETRI SISMICI'!$G$30*'PARAMETRI SISMICI'!$G$9,IF(B61&lt;'PARAMETRI SISMICI'!$G$27,'PARAMETRI SISMICI'!$G$20*'PARAMETRI SISMICI'!$G$23*'PARAMETRI SISMICI'!$G$30*'PARAMETRI SISMICI'!$G$9*('PARAMETRI SISMICI'!$G$26/B61),'PARAMETRI SISMICI'!$G$20*'PARAMETRI SISMICI'!$G$23*'PARAMETRI SISMICI'!$G$30*'PARAMETRI SISMICI'!$G$9*(('PARAMETRI SISMICI'!$G$26*'PARAMETRI SISMICI'!$G$27)/B61^2))))</f>
        <v>0.23306968199060832</v>
      </c>
      <c r="E61" s="5"/>
      <c r="F61" s="5"/>
      <c r="G61" s="5"/>
      <c r="H61" s="5"/>
      <c r="I61" s="5"/>
      <c r="J61" s="5"/>
      <c r="K61" s="5"/>
      <c r="L61" s="5"/>
      <c r="M61" s="5"/>
      <c r="N61" s="5"/>
    </row>
    <row r="62" spans="2:14" x14ac:dyDescent="0.25">
      <c r="B62" s="32">
        <f t="shared" si="0"/>
        <v>0.51000000000000023</v>
      </c>
      <c r="C62" s="26">
        <f>1/'PARAMETRI SISMICI'!$G$19*IF(B62&lt;'PARAMETRI SISMICI'!$G$25,'PARAMETRI SISMICI'!$G$20*'PARAMETRI SISMICI'!$G$23*'PARAMETRI SISMICI'!$G$29*'PARAMETRI SISMICI'!$G$9*(B62/'PARAMETRI SISMICI'!$G$25+1/('PARAMETRI SISMICI'!$G$29*'PARAMETRI SISMICI'!$G$9)*(1-B62/'PARAMETRI SISMICI'!$G$25)),IF(B62&lt;'PARAMETRI SISMICI'!$G$26,'PARAMETRI SISMICI'!$G$20*'PARAMETRI SISMICI'!$G$23*'PARAMETRI SISMICI'!$G$29*'PARAMETRI SISMICI'!$G$9,IF(B62&lt;'PARAMETRI SISMICI'!$G$27,'PARAMETRI SISMICI'!$G$20*'PARAMETRI SISMICI'!$G$23*'PARAMETRI SISMICI'!$G$29*'PARAMETRI SISMICI'!$G$9*('PARAMETRI SISMICI'!$G$26/B62),'PARAMETRI SISMICI'!$G$20*'PARAMETRI SISMICI'!$G$23*'PARAMETRI SISMICI'!$G$29*'PARAMETRI SISMICI'!$G$9*(('PARAMETRI SISMICI'!$G$26*'PARAMETRI SISMICI'!$G$27)/B62^2))))</f>
        <v>0.65807910209112941</v>
      </c>
      <c r="D62" s="26">
        <f>1/'PARAMETRI SISMICI'!$G$19*IF(B62&lt;'PARAMETRI SISMICI'!$G$25,'PARAMETRI SISMICI'!$G$20*'PARAMETRI SISMICI'!$G$23*'PARAMETRI SISMICI'!$G$30*'PARAMETRI SISMICI'!$G$9*(B62/'PARAMETRI SISMICI'!$G$25+1/('PARAMETRI SISMICI'!$G$30*'PARAMETRI SISMICI'!$G$9)*(1-B62/'PARAMETRI SISMICI'!$G$25)),IF(B62&lt;'PARAMETRI SISMICI'!$G$26,'PARAMETRI SISMICI'!$G$20*'PARAMETRI SISMICI'!$G$23*'PARAMETRI SISMICI'!$G$30*'PARAMETRI SISMICI'!$G$9,IF(B62&lt;'PARAMETRI SISMICI'!$G$27,'PARAMETRI SISMICI'!$G$20*'PARAMETRI SISMICI'!$G$23*'PARAMETRI SISMICI'!$G$30*'PARAMETRI SISMICI'!$G$9*('PARAMETRI SISMICI'!$G$26/B62),'PARAMETRI SISMICI'!$G$20*'PARAMETRI SISMICI'!$G$23*'PARAMETRI SISMICI'!$G$30*'PARAMETRI SISMICI'!$G$9*(('PARAMETRI SISMICI'!$G$26*'PARAMETRI SISMICI'!$G$27)/B62^2))))</f>
        <v>0.2284996882260866</v>
      </c>
      <c r="E62" s="5"/>
      <c r="F62" s="5"/>
      <c r="G62" s="5"/>
      <c r="H62" s="5"/>
      <c r="I62" s="5"/>
      <c r="J62" s="5"/>
      <c r="K62" s="5"/>
      <c r="L62" s="5"/>
      <c r="M62" s="5"/>
      <c r="N62" s="5"/>
    </row>
    <row r="63" spans="2:14" x14ac:dyDescent="0.25">
      <c r="B63" s="32">
        <f t="shared" si="0"/>
        <v>0.52000000000000024</v>
      </c>
      <c r="C63" s="26">
        <f>1/'PARAMETRI SISMICI'!$G$19*IF(B63&lt;'PARAMETRI SISMICI'!$G$25,'PARAMETRI SISMICI'!$G$20*'PARAMETRI SISMICI'!$G$23*'PARAMETRI SISMICI'!$G$29*'PARAMETRI SISMICI'!$G$9*(B63/'PARAMETRI SISMICI'!$G$25+1/('PARAMETRI SISMICI'!$G$29*'PARAMETRI SISMICI'!$G$9)*(1-B63/'PARAMETRI SISMICI'!$G$25)),IF(B63&lt;'PARAMETRI SISMICI'!$G$26,'PARAMETRI SISMICI'!$G$20*'PARAMETRI SISMICI'!$G$23*'PARAMETRI SISMICI'!$G$29*'PARAMETRI SISMICI'!$G$9,IF(B63&lt;'PARAMETRI SISMICI'!$G$27,'PARAMETRI SISMICI'!$G$20*'PARAMETRI SISMICI'!$G$23*'PARAMETRI SISMICI'!$G$29*'PARAMETRI SISMICI'!$G$9*('PARAMETRI SISMICI'!$G$26/B63),'PARAMETRI SISMICI'!$G$20*'PARAMETRI SISMICI'!$G$23*'PARAMETRI SISMICI'!$G$29*'PARAMETRI SISMICI'!$G$9*(('PARAMETRI SISMICI'!$G$26*'PARAMETRI SISMICI'!$G$27)/B63^2))))</f>
        <v>0.64542373474322301</v>
      </c>
      <c r="D63" s="26">
        <f>1/'PARAMETRI SISMICI'!$G$19*IF(B63&lt;'PARAMETRI SISMICI'!$G$25,'PARAMETRI SISMICI'!$G$20*'PARAMETRI SISMICI'!$G$23*'PARAMETRI SISMICI'!$G$30*'PARAMETRI SISMICI'!$G$9*(B63/'PARAMETRI SISMICI'!$G$25+1/('PARAMETRI SISMICI'!$G$30*'PARAMETRI SISMICI'!$G$9)*(1-B63/'PARAMETRI SISMICI'!$G$25)),IF(B63&lt;'PARAMETRI SISMICI'!$G$26,'PARAMETRI SISMICI'!$G$20*'PARAMETRI SISMICI'!$G$23*'PARAMETRI SISMICI'!$G$30*'PARAMETRI SISMICI'!$G$9,IF(B63&lt;'PARAMETRI SISMICI'!$G$27,'PARAMETRI SISMICI'!$G$20*'PARAMETRI SISMICI'!$G$23*'PARAMETRI SISMICI'!$G$30*'PARAMETRI SISMICI'!$G$9*('PARAMETRI SISMICI'!$G$26/B63),'PARAMETRI SISMICI'!$G$20*'PARAMETRI SISMICI'!$G$23*'PARAMETRI SISMICI'!$G$30*'PARAMETRI SISMICI'!$G$9*(('PARAMETRI SISMICI'!$G$26*'PARAMETRI SISMICI'!$G$27)/B63^2))))</f>
        <v>0.22410546345250798</v>
      </c>
      <c r="E63" s="5"/>
      <c r="F63" s="5"/>
      <c r="G63" s="5"/>
      <c r="H63" s="5"/>
      <c r="I63" s="5"/>
      <c r="J63" s="5"/>
      <c r="K63" s="5"/>
      <c r="L63" s="5"/>
      <c r="M63" s="5"/>
      <c r="N63" s="5"/>
    </row>
    <row r="64" spans="2:14" x14ac:dyDescent="0.25">
      <c r="B64" s="32">
        <f t="shared" si="0"/>
        <v>0.53000000000000025</v>
      </c>
      <c r="C64" s="26">
        <f>1/'PARAMETRI SISMICI'!$G$19*IF(B64&lt;'PARAMETRI SISMICI'!$G$25,'PARAMETRI SISMICI'!$G$20*'PARAMETRI SISMICI'!$G$23*'PARAMETRI SISMICI'!$G$29*'PARAMETRI SISMICI'!$G$9*(B64/'PARAMETRI SISMICI'!$G$25+1/('PARAMETRI SISMICI'!$G$29*'PARAMETRI SISMICI'!$G$9)*(1-B64/'PARAMETRI SISMICI'!$G$25)),IF(B64&lt;'PARAMETRI SISMICI'!$G$26,'PARAMETRI SISMICI'!$G$20*'PARAMETRI SISMICI'!$G$23*'PARAMETRI SISMICI'!$G$29*'PARAMETRI SISMICI'!$G$9,IF(B64&lt;'PARAMETRI SISMICI'!$G$27,'PARAMETRI SISMICI'!$G$20*'PARAMETRI SISMICI'!$G$23*'PARAMETRI SISMICI'!$G$29*'PARAMETRI SISMICI'!$G$9*('PARAMETRI SISMICI'!$G$26/B64),'PARAMETRI SISMICI'!$G$20*'PARAMETRI SISMICI'!$G$23*'PARAMETRI SISMICI'!$G$29*'PARAMETRI SISMICI'!$G$9*(('PARAMETRI SISMICI'!$G$26*'PARAMETRI SISMICI'!$G$27)/B64^2))))</f>
        <v>0.6332459284273132</v>
      </c>
      <c r="D64" s="26">
        <f>1/'PARAMETRI SISMICI'!$G$19*IF(B64&lt;'PARAMETRI SISMICI'!$G$25,'PARAMETRI SISMICI'!$G$20*'PARAMETRI SISMICI'!$G$23*'PARAMETRI SISMICI'!$G$30*'PARAMETRI SISMICI'!$G$9*(B64/'PARAMETRI SISMICI'!$G$25+1/('PARAMETRI SISMICI'!$G$30*'PARAMETRI SISMICI'!$G$9)*(1-B64/'PARAMETRI SISMICI'!$G$25)),IF(B64&lt;'PARAMETRI SISMICI'!$G$26,'PARAMETRI SISMICI'!$G$20*'PARAMETRI SISMICI'!$G$23*'PARAMETRI SISMICI'!$G$30*'PARAMETRI SISMICI'!$G$9,IF(B64&lt;'PARAMETRI SISMICI'!$G$27,'PARAMETRI SISMICI'!$G$20*'PARAMETRI SISMICI'!$G$23*'PARAMETRI SISMICI'!$G$30*'PARAMETRI SISMICI'!$G$9*('PARAMETRI SISMICI'!$G$26/B64),'PARAMETRI SISMICI'!$G$20*'PARAMETRI SISMICI'!$G$23*'PARAMETRI SISMICI'!$G$30*'PARAMETRI SISMICI'!$G$9*(('PARAMETRI SISMICI'!$G$26*'PARAMETRI SISMICI'!$G$27)/B64^2))))</f>
        <v>0.21987705848170594</v>
      </c>
      <c r="E64" s="5"/>
      <c r="F64" s="5"/>
      <c r="G64" s="5"/>
      <c r="H64" s="5"/>
      <c r="I64" s="5"/>
      <c r="J64" s="5"/>
      <c r="K64" s="5"/>
      <c r="L64" s="5"/>
      <c r="M64" s="5"/>
      <c r="N64" s="5"/>
    </row>
    <row r="65" spans="2:14" x14ac:dyDescent="0.25">
      <c r="B65" s="32">
        <f t="shared" si="0"/>
        <v>0.54000000000000026</v>
      </c>
      <c r="C65" s="26">
        <f>1/'PARAMETRI SISMICI'!$G$19*IF(B65&lt;'PARAMETRI SISMICI'!$G$25,'PARAMETRI SISMICI'!$G$20*'PARAMETRI SISMICI'!$G$23*'PARAMETRI SISMICI'!$G$29*'PARAMETRI SISMICI'!$G$9*(B65/'PARAMETRI SISMICI'!$G$25+1/('PARAMETRI SISMICI'!$G$29*'PARAMETRI SISMICI'!$G$9)*(1-B65/'PARAMETRI SISMICI'!$G$25)),IF(B65&lt;'PARAMETRI SISMICI'!$G$26,'PARAMETRI SISMICI'!$G$20*'PARAMETRI SISMICI'!$G$23*'PARAMETRI SISMICI'!$G$29*'PARAMETRI SISMICI'!$G$9,IF(B65&lt;'PARAMETRI SISMICI'!$G$27,'PARAMETRI SISMICI'!$G$20*'PARAMETRI SISMICI'!$G$23*'PARAMETRI SISMICI'!$G$29*'PARAMETRI SISMICI'!$G$9*('PARAMETRI SISMICI'!$G$26/B65),'PARAMETRI SISMICI'!$G$20*'PARAMETRI SISMICI'!$G$23*'PARAMETRI SISMICI'!$G$29*'PARAMETRI SISMICI'!$G$9*(('PARAMETRI SISMICI'!$G$26*'PARAMETRI SISMICI'!$G$27)/B65^2))))</f>
        <v>0.62151915197495555</v>
      </c>
      <c r="D65" s="26">
        <f>1/'PARAMETRI SISMICI'!$G$19*IF(B65&lt;'PARAMETRI SISMICI'!$G$25,'PARAMETRI SISMICI'!$G$20*'PARAMETRI SISMICI'!$G$23*'PARAMETRI SISMICI'!$G$30*'PARAMETRI SISMICI'!$G$9*(B65/'PARAMETRI SISMICI'!$G$25+1/('PARAMETRI SISMICI'!$G$30*'PARAMETRI SISMICI'!$G$9)*(1-B65/'PARAMETRI SISMICI'!$G$25)),IF(B65&lt;'PARAMETRI SISMICI'!$G$26,'PARAMETRI SISMICI'!$G$20*'PARAMETRI SISMICI'!$G$23*'PARAMETRI SISMICI'!$G$30*'PARAMETRI SISMICI'!$G$9,IF(B65&lt;'PARAMETRI SISMICI'!$G$27,'PARAMETRI SISMICI'!$G$20*'PARAMETRI SISMICI'!$G$23*'PARAMETRI SISMICI'!$G$30*'PARAMETRI SISMICI'!$G$9*('PARAMETRI SISMICI'!$G$26/B65),'PARAMETRI SISMICI'!$G$20*'PARAMETRI SISMICI'!$G$23*'PARAMETRI SISMICI'!$G$30*'PARAMETRI SISMICI'!$G$9*(('PARAMETRI SISMICI'!$G$26*'PARAMETRI SISMICI'!$G$27)/B65^2))))</f>
        <v>0.2158052611024151</v>
      </c>
      <c r="E65" s="5"/>
      <c r="F65" s="5"/>
      <c r="G65" s="5"/>
      <c r="H65" s="5"/>
      <c r="I65" s="5"/>
      <c r="J65" s="5"/>
      <c r="K65" s="5"/>
      <c r="L65" s="5"/>
      <c r="M65" s="5"/>
      <c r="N65" s="5"/>
    </row>
    <row r="66" spans="2:14" x14ac:dyDescent="0.25">
      <c r="B66" s="32">
        <f t="shared" si="0"/>
        <v>0.55000000000000027</v>
      </c>
      <c r="C66" s="26">
        <f>1/'PARAMETRI SISMICI'!$G$19*IF(B66&lt;'PARAMETRI SISMICI'!$G$25,'PARAMETRI SISMICI'!$G$20*'PARAMETRI SISMICI'!$G$23*'PARAMETRI SISMICI'!$G$29*'PARAMETRI SISMICI'!$G$9*(B66/'PARAMETRI SISMICI'!$G$25+1/('PARAMETRI SISMICI'!$G$29*'PARAMETRI SISMICI'!$G$9)*(1-B66/'PARAMETRI SISMICI'!$G$25)),IF(B66&lt;'PARAMETRI SISMICI'!$G$26,'PARAMETRI SISMICI'!$G$20*'PARAMETRI SISMICI'!$G$23*'PARAMETRI SISMICI'!$G$29*'PARAMETRI SISMICI'!$G$9,IF(B66&lt;'PARAMETRI SISMICI'!$G$27,'PARAMETRI SISMICI'!$G$20*'PARAMETRI SISMICI'!$G$23*'PARAMETRI SISMICI'!$G$29*'PARAMETRI SISMICI'!$G$9*('PARAMETRI SISMICI'!$G$26/B66),'PARAMETRI SISMICI'!$G$20*'PARAMETRI SISMICI'!$G$23*'PARAMETRI SISMICI'!$G$29*'PARAMETRI SISMICI'!$G$9*(('PARAMETRI SISMICI'!$G$26*'PARAMETRI SISMICI'!$G$27)/B66^2))))</f>
        <v>0.61021880375722903</v>
      </c>
      <c r="D66" s="26">
        <f>1/'PARAMETRI SISMICI'!$G$19*IF(B66&lt;'PARAMETRI SISMICI'!$G$25,'PARAMETRI SISMICI'!$G$20*'PARAMETRI SISMICI'!$G$23*'PARAMETRI SISMICI'!$G$30*'PARAMETRI SISMICI'!$G$9*(B66/'PARAMETRI SISMICI'!$G$25+1/('PARAMETRI SISMICI'!$G$30*'PARAMETRI SISMICI'!$G$9)*(1-B66/'PARAMETRI SISMICI'!$G$25)),IF(B66&lt;'PARAMETRI SISMICI'!$G$26,'PARAMETRI SISMICI'!$G$20*'PARAMETRI SISMICI'!$G$23*'PARAMETRI SISMICI'!$G$30*'PARAMETRI SISMICI'!$G$9,IF(B66&lt;'PARAMETRI SISMICI'!$G$27,'PARAMETRI SISMICI'!$G$20*'PARAMETRI SISMICI'!$G$23*'PARAMETRI SISMICI'!$G$30*'PARAMETRI SISMICI'!$G$9*('PARAMETRI SISMICI'!$G$26/B66),'PARAMETRI SISMICI'!$G$20*'PARAMETRI SISMICI'!$G$23*'PARAMETRI SISMICI'!$G$30*'PARAMETRI SISMICI'!$G$9*(('PARAMETRI SISMICI'!$G$26*'PARAMETRI SISMICI'!$G$27)/B66^2))))</f>
        <v>0.21188152908237121</v>
      </c>
      <c r="E66" s="5"/>
      <c r="F66" s="5"/>
      <c r="G66" s="5"/>
      <c r="H66" s="5"/>
      <c r="I66" s="5"/>
      <c r="J66" s="5"/>
      <c r="K66" s="5"/>
      <c r="L66" s="5"/>
      <c r="M66" s="5"/>
      <c r="N66" s="5"/>
    </row>
    <row r="67" spans="2:14" x14ac:dyDescent="0.25">
      <c r="B67" s="32">
        <f t="shared" si="0"/>
        <v>0.56000000000000028</v>
      </c>
      <c r="C67" s="26">
        <f>1/'PARAMETRI SISMICI'!$G$19*IF(B67&lt;'PARAMETRI SISMICI'!$G$25,'PARAMETRI SISMICI'!$G$20*'PARAMETRI SISMICI'!$G$23*'PARAMETRI SISMICI'!$G$29*'PARAMETRI SISMICI'!$G$9*(B67/'PARAMETRI SISMICI'!$G$25+1/('PARAMETRI SISMICI'!$G$29*'PARAMETRI SISMICI'!$G$9)*(1-B67/'PARAMETRI SISMICI'!$G$25)),IF(B67&lt;'PARAMETRI SISMICI'!$G$26,'PARAMETRI SISMICI'!$G$20*'PARAMETRI SISMICI'!$G$23*'PARAMETRI SISMICI'!$G$29*'PARAMETRI SISMICI'!$G$9,IF(B67&lt;'PARAMETRI SISMICI'!$G$27,'PARAMETRI SISMICI'!$G$20*'PARAMETRI SISMICI'!$G$23*'PARAMETRI SISMICI'!$G$29*'PARAMETRI SISMICI'!$G$9*('PARAMETRI SISMICI'!$G$26/B67),'PARAMETRI SISMICI'!$G$20*'PARAMETRI SISMICI'!$G$23*'PARAMETRI SISMICI'!$G$29*'PARAMETRI SISMICI'!$G$9*(('PARAMETRI SISMICI'!$G$26*'PARAMETRI SISMICI'!$G$27)/B67^2))))</f>
        <v>0.59932203940442141</v>
      </c>
      <c r="D67" s="26">
        <f>1/'PARAMETRI SISMICI'!$G$19*IF(B67&lt;'PARAMETRI SISMICI'!$G$25,'PARAMETRI SISMICI'!$G$20*'PARAMETRI SISMICI'!$G$23*'PARAMETRI SISMICI'!$G$30*'PARAMETRI SISMICI'!$G$9*(B67/'PARAMETRI SISMICI'!$G$25+1/('PARAMETRI SISMICI'!$G$30*'PARAMETRI SISMICI'!$G$9)*(1-B67/'PARAMETRI SISMICI'!$G$25)),IF(B67&lt;'PARAMETRI SISMICI'!$G$26,'PARAMETRI SISMICI'!$G$20*'PARAMETRI SISMICI'!$G$23*'PARAMETRI SISMICI'!$G$30*'PARAMETRI SISMICI'!$G$9,IF(B67&lt;'PARAMETRI SISMICI'!$G$27,'PARAMETRI SISMICI'!$G$20*'PARAMETRI SISMICI'!$G$23*'PARAMETRI SISMICI'!$G$30*'PARAMETRI SISMICI'!$G$9*('PARAMETRI SISMICI'!$G$26/B67),'PARAMETRI SISMICI'!$G$20*'PARAMETRI SISMICI'!$G$23*'PARAMETRI SISMICI'!$G$30*'PARAMETRI SISMICI'!$G$9*(('PARAMETRI SISMICI'!$G$26*'PARAMETRI SISMICI'!$G$27)/B67^2))))</f>
        <v>0.2080979303487574</v>
      </c>
      <c r="E67" s="5"/>
      <c r="F67" s="5"/>
      <c r="G67" s="5"/>
      <c r="H67" s="5"/>
      <c r="I67" s="5"/>
      <c r="J67" s="5"/>
      <c r="K67" s="5"/>
      <c r="L67" s="5"/>
      <c r="M67" s="5"/>
      <c r="N67" s="5"/>
    </row>
    <row r="68" spans="2:14" x14ac:dyDescent="0.25">
      <c r="B68" s="32">
        <f t="shared" si="0"/>
        <v>0.57000000000000028</v>
      </c>
      <c r="C68" s="26">
        <f>1/'PARAMETRI SISMICI'!$G$19*IF(B68&lt;'PARAMETRI SISMICI'!$G$25,'PARAMETRI SISMICI'!$G$20*'PARAMETRI SISMICI'!$G$23*'PARAMETRI SISMICI'!$G$29*'PARAMETRI SISMICI'!$G$9*(B68/'PARAMETRI SISMICI'!$G$25+1/('PARAMETRI SISMICI'!$G$29*'PARAMETRI SISMICI'!$G$9)*(1-B68/'PARAMETRI SISMICI'!$G$25)),IF(B68&lt;'PARAMETRI SISMICI'!$G$26,'PARAMETRI SISMICI'!$G$20*'PARAMETRI SISMICI'!$G$23*'PARAMETRI SISMICI'!$G$29*'PARAMETRI SISMICI'!$G$9,IF(B68&lt;'PARAMETRI SISMICI'!$G$27,'PARAMETRI SISMICI'!$G$20*'PARAMETRI SISMICI'!$G$23*'PARAMETRI SISMICI'!$G$29*'PARAMETRI SISMICI'!$G$9*('PARAMETRI SISMICI'!$G$26/B68),'PARAMETRI SISMICI'!$G$20*'PARAMETRI SISMICI'!$G$23*'PARAMETRI SISMICI'!$G$29*'PARAMETRI SISMICI'!$G$9*(('PARAMETRI SISMICI'!$G$26*'PARAMETRI SISMICI'!$G$27)/B68^2))))</f>
        <v>0.58880761766048428</v>
      </c>
      <c r="D68" s="26">
        <f>1/'PARAMETRI SISMICI'!$G$19*IF(B68&lt;'PARAMETRI SISMICI'!$G$25,'PARAMETRI SISMICI'!$G$20*'PARAMETRI SISMICI'!$G$23*'PARAMETRI SISMICI'!$G$30*'PARAMETRI SISMICI'!$G$9*(B68/'PARAMETRI SISMICI'!$G$25+1/('PARAMETRI SISMICI'!$G$30*'PARAMETRI SISMICI'!$G$9)*(1-B68/'PARAMETRI SISMICI'!$G$25)),IF(B68&lt;'PARAMETRI SISMICI'!$G$26,'PARAMETRI SISMICI'!$G$20*'PARAMETRI SISMICI'!$G$23*'PARAMETRI SISMICI'!$G$30*'PARAMETRI SISMICI'!$G$9,IF(B68&lt;'PARAMETRI SISMICI'!$G$27,'PARAMETRI SISMICI'!$G$20*'PARAMETRI SISMICI'!$G$23*'PARAMETRI SISMICI'!$G$30*'PARAMETRI SISMICI'!$G$9*('PARAMETRI SISMICI'!$G$26/B68),'PARAMETRI SISMICI'!$G$20*'PARAMETRI SISMICI'!$G$23*'PARAMETRI SISMICI'!$G$30*'PARAMETRI SISMICI'!$G$9*(('PARAMETRI SISMICI'!$G$26*'PARAMETRI SISMICI'!$G$27)/B68^2))))</f>
        <v>0.20444708946544587</v>
      </c>
      <c r="E68" s="5"/>
      <c r="F68" s="5"/>
      <c r="G68" s="5"/>
      <c r="H68" s="5"/>
      <c r="I68" s="5"/>
      <c r="J68" s="5"/>
      <c r="K68" s="5"/>
      <c r="L68" s="5"/>
      <c r="M68" s="5"/>
      <c r="N68" s="5"/>
    </row>
    <row r="69" spans="2:14" x14ac:dyDescent="0.25">
      <c r="B69" s="32">
        <f t="shared" si="0"/>
        <v>0.58000000000000029</v>
      </c>
      <c r="C69" s="26">
        <f>1/'PARAMETRI SISMICI'!$G$19*IF(B69&lt;'PARAMETRI SISMICI'!$G$25,'PARAMETRI SISMICI'!$G$20*'PARAMETRI SISMICI'!$G$23*'PARAMETRI SISMICI'!$G$29*'PARAMETRI SISMICI'!$G$9*(B69/'PARAMETRI SISMICI'!$G$25+1/('PARAMETRI SISMICI'!$G$29*'PARAMETRI SISMICI'!$G$9)*(1-B69/'PARAMETRI SISMICI'!$G$25)),IF(B69&lt;'PARAMETRI SISMICI'!$G$26,'PARAMETRI SISMICI'!$G$20*'PARAMETRI SISMICI'!$G$23*'PARAMETRI SISMICI'!$G$29*'PARAMETRI SISMICI'!$G$9,IF(B69&lt;'PARAMETRI SISMICI'!$G$27,'PARAMETRI SISMICI'!$G$20*'PARAMETRI SISMICI'!$G$23*'PARAMETRI SISMICI'!$G$29*'PARAMETRI SISMICI'!$G$9*('PARAMETRI SISMICI'!$G$26/B69),'PARAMETRI SISMICI'!$G$20*'PARAMETRI SISMICI'!$G$23*'PARAMETRI SISMICI'!$G$29*'PARAMETRI SISMICI'!$G$9*(('PARAMETRI SISMICI'!$G$26*'PARAMETRI SISMICI'!$G$27)/B69^2))))</f>
        <v>0.57865576218357928</v>
      </c>
      <c r="D69" s="26">
        <f>1/'PARAMETRI SISMICI'!$G$19*IF(B69&lt;'PARAMETRI SISMICI'!$G$25,'PARAMETRI SISMICI'!$G$20*'PARAMETRI SISMICI'!$G$23*'PARAMETRI SISMICI'!$G$30*'PARAMETRI SISMICI'!$G$9*(B69/'PARAMETRI SISMICI'!$G$25+1/('PARAMETRI SISMICI'!$G$30*'PARAMETRI SISMICI'!$G$9)*(1-B69/'PARAMETRI SISMICI'!$G$25)),IF(B69&lt;'PARAMETRI SISMICI'!$G$26,'PARAMETRI SISMICI'!$G$20*'PARAMETRI SISMICI'!$G$23*'PARAMETRI SISMICI'!$G$30*'PARAMETRI SISMICI'!$G$9,IF(B69&lt;'PARAMETRI SISMICI'!$G$27,'PARAMETRI SISMICI'!$G$20*'PARAMETRI SISMICI'!$G$23*'PARAMETRI SISMICI'!$G$30*'PARAMETRI SISMICI'!$G$9*('PARAMETRI SISMICI'!$G$26/B69),'PARAMETRI SISMICI'!$G$20*'PARAMETRI SISMICI'!$G$23*'PARAMETRI SISMICI'!$G$30*'PARAMETRI SISMICI'!$G$9*(('PARAMETRI SISMICI'!$G$26*'PARAMETRI SISMICI'!$G$27)/B69^2))))</f>
        <v>0.20092213964707611</v>
      </c>
      <c r="E69" s="5"/>
      <c r="F69" s="5"/>
      <c r="G69" s="5"/>
      <c r="H69" s="5"/>
      <c r="I69" s="5"/>
      <c r="J69" s="5"/>
      <c r="K69" s="5"/>
      <c r="L69" s="5"/>
      <c r="M69" s="5"/>
      <c r="N69" s="5"/>
    </row>
    <row r="70" spans="2:14" x14ac:dyDescent="0.25">
      <c r="B70" s="32">
        <f t="shared" si="0"/>
        <v>0.5900000000000003</v>
      </c>
      <c r="C70" s="26">
        <f>1/'PARAMETRI SISMICI'!$G$19*IF(B70&lt;'PARAMETRI SISMICI'!$G$25,'PARAMETRI SISMICI'!$G$20*'PARAMETRI SISMICI'!$G$23*'PARAMETRI SISMICI'!$G$29*'PARAMETRI SISMICI'!$G$9*(B70/'PARAMETRI SISMICI'!$G$25+1/('PARAMETRI SISMICI'!$G$29*'PARAMETRI SISMICI'!$G$9)*(1-B70/'PARAMETRI SISMICI'!$G$25)),IF(B70&lt;'PARAMETRI SISMICI'!$G$26,'PARAMETRI SISMICI'!$G$20*'PARAMETRI SISMICI'!$G$23*'PARAMETRI SISMICI'!$G$29*'PARAMETRI SISMICI'!$G$9,IF(B70&lt;'PARAMETRI SISMICI'!$G$27,'PARAMETRI SISMICI'!$G$20*'PARAMETRI SISMICI'!$G$23*'PARAMETRI SISMICI'!$G$29*'PARAMETRI SISMICI'!$G$9*('PARAMETRI SISMICI'!$G$26/B70),'PARAMETRI SISMICI'!$G$20*'PARAMETRI SISMICI'!$G$23*'PARAMETRI SISMICI'!$G$29*'PARAMETRI SISMICI'!$G$9*(('PARAMETRI SISMICI'!$G$26*'PARAMETRI SISMICI'!$G$27)/B70^2))))</f>
        <v>0.56884803740080669</v>
      </c>
      <c r="D70" s="26">
        <f>1/'PARAMETRI SISMICI'!$G$19*IF(B70&lt;'PARAMETRI SISMICI'!$G$25,'PARAMETRI SISMICI'!$G$20*'PARAMETRI SISMICI'!$G$23*'PARAMETRI SISMICI'!$G$30*'PARAMETRI SISMICI'!$G$9*(B70/'PARAMETRI SISMICI'!$G$25+1/('PARAMETRI SISMICI'!$G$30*'PARAMETRI SISMICI'!$G$9)*(1-B70/'PARAMETRI SISMICI'!$G$25)),IF(B70&lt;'PARAMETRI SISMICI'!$G$26,'PARAMETRI SISMICI'!$G$20*'PARAMETRI SISMICI'!$G$23*'PARAMETRI SISMICI'!$G$30*'PARAMETRI SISMICI'!$G$9,IF(B70&lt;'PARAMETRI SISMICI'!$G$27,'PARAMETRI SISMICI'!$G$20*'PARAMETRI SISMICI'!$G$23*'PARAMETRI SISMICI'!$G$30*'PARAMETRI SISMICI'!$G$9*('PARAMETRI SISMICI'!$G$26/B70),'PARAMETRI SISMICI'!$G$20*'PARAMETRI SISMICI'!$G$23*'PARAMETRI SISMICI'!$G$30*'PARAMETRI SISMICI'!$G$9*(('PARAMETRI SISMICI'!$G$26*'PARAMETRI SISMICI'!$G$27)/B70^2))))</f>
        <v>0.19751667965305789</v>
      </c>
      <c r="E70" s="5"/>
      <c r="F70" s="5"/>
      <c r="G70" s="5"/>
      <c r="H70" s="5"/>
      <c r="I70" s="5"/>
      <c r="J70" s="5"/>
      <c r="K70" s="5"/>
      <c r="L70" s="5"/>
      <c r="M70" s="5"/>
      <c r="N70" s="5"/>
    </row>
    <row r="71" spans="2:14" x14ac:dyDescent="0.25">
      <c r="B71" s="32">
        <f t="shared" si="0"/>
        <v>0.60000000000000031</v>
      </c>
      <c r="C71" s="26">
        <f>1/'PARAMETRI SISMICI'!$G$19*IF(B71&lt;'PARAMETRI SISMICI'!$G$25,'PARAMETRI SISMICI'!$G$20*'PARAMETRI SISMICI'!$G$23*'PARAMETRI SISMICI'!$G$29*'PARAMETRI SISMICI'!$G$9*(B71/'PARAMETRI SISMICI'!$G$25+1/('PARAMETRI SISMICI'!$G$29*'PARAMETRI SISMICI'!$G$9)*(1-B71/'PARAMETRI SISMICI'!$G$25)),IF(B71&lt;'PARAMETRI SISMICI'!$G$26,'PARAMETRI SISMICI'!$G$20*'PARAMETRI SISMICI'!$G$23*'PARAMETRI SISMICI'!$G$29*'PARAMETRI SISMICI'!$G$9,IF(B71&lt;'PARAMETRI SISMICI'!$G$27,'PARAMETRI SISMICI'!$G$20*'PARAMETRI SISMICI'!$G$23*'PARAMETRI SISMICI'!$G$29*'PARAMETRI SISMICI'!$G$9*('PARAMETRI SISMICI'!$G$26/B71),'PARAMETRI SISMICI'!$G$20*'PARAMETRI SISMICI'!$G$23*'PARAMETRI SISMICI'!$G$29*'PARAMETRI SISMICI'!$G$9*(('PARAMETRI SISMICI'!$G$26*'PARAMETRI SISMICI'!$G$27)/B71^2))))</f>
        <v>0.55936723677746003</v>
      </c>
      <c r="D71" s="26">
        <f>1/'PARAMETRI SISMICI'!$G$19*IF(B71&lt;'PARAMETRI SISMICI'!$G$25,'PARAMETRI SISMICI'!$G$20*'PARAMETRI SISMICI'!$G$23*'PARAMETRI SISMICI'!$G$30*'PARAMETRI SISMICI'!$G$9*(B71/'PARAMETRI SISMICI'!$G$25+1/('PARAMETRI SISMICI'!$G$30*'PARAMETRI SISMICI'!$G$9)*(1-B71/'PARAMETRI SISMICI'!$G$25)),IF(B71&lt;'PARAMETRI SISMICI'!$G$26,'PARAMETRI SISMICI'!$G$20*'PARAMETRI SISMICI'!$G$23*'PARAMETRI SISMICI'!$G$30*'PARAMETRI SISMICI'!$G$9,IF(B71&lt;'PARAMETRI SISMICI'!$G$27,'PARAMETRI SISMICI'!$G$20*'PARAMETRI SISMICI'!$G$23*'PARAMETRI SISMICI'!$G$30*'PARAMETRI SISMICI'!$G$9*('PARAMETRI SISMICI'!$G$26/B71),'PARAMETRI SISMICI'!$G$20*'PARAMETRI SISMICI'!$G$23*'PARAMETRI SISMICI'!$G$30*'PARAMETRI SISMICI'!$G$9*(('PARAMETRI SISMICI'!$G$26*'PARAMETRI SISMICI'!$G$27)/B71^2))))</f>
        <v>0.19422473499217358</v>
      </c>
      <c r="E71" s="5"/>
      <c r="F71" s="5"/>
      <c r="G71" s="5"/>
      <c r="H71" s="5"/>
      <c r="I71" s="5"/>
      <c r="J71" s="5"/>
      <c r="K71" s="5"/>
      <c r="L71" s="5"/>
      <c r="M71" s="5"/>
      <c r="N71" s="5"/>
    </row>
    <row r="72" spans="2:14" x14ac:dyDescent="0.25">
      <c r="B72" s="32">
        <f t="shared" si="0"/>
        <v>0.61000000000000032</v>
      </c>
      <c r="C72" s="26">
        <f>1/'PARAMETRI SISMICI'!$G$19*IF(B72&lt;'PARAMETRI SISMICI'!$G$25,'PARAMETRI SISMICI'!$G$20*'PARAMETRI SISMICI'!$G$23*'PARAMETRI SISMICI'!$G$29*'PARAMETRI SISMICI'!$G$9*(B72/'PARAMETRI SISMICI'!$G$25+1/('PARAMETRI SISMICI'!$G$29*'PARAMETRI SISMICI'!$G$9)*(1-B72/'PARAMETRI SISMICI'!$G$25)),IF(B72&lt;'PARAMETRI SISMICI'!$G$26,'PARAMETRI SISMICI'!$G$20*'PARAMETRI SISMICI'!$G$23*'PARAMETRI SISMICI'!$G$29*'PARAMETRI SISMICI'!$G$9,IF(B72&lt;'PARAMETRI SISMICI'!$G$27,'PARAMETRI SISMICI'!$G$20*'PARAMETRI SISMICI'!$G$23*'PARAMETRI SISMICI'!$G$29*'PARAMETRI SISMICI'!$G$9*('PARAMETRI SISMICI'!$G$26/B72),'PARAMETRI SISMICI'!$G$20*'PARAMETRI SISMICI'!$G$23*'PARAMETRI SISMICI'!$G$29*'PARAMETRI SISMICI'!$G$9*(('PARAMETRI SISMICI'!$G$26*'PARAMETRI SISMICI'!$G$27)/B72^2))))</f>
        <v>0.55019728207619012</v>
      </c>
      <c r="D72" s="26">
        <f>1/'PARAMETRI SISMICI'!$G$19*IF(B72&lt;'PARAMETRI SISMICI'!$G$25,'PARAMETRI SISMICI'!$G$20*'PARAMETRI SISMICI'!$G$23*'PARAMETRI SISMICI'!$G$30*'PARAMETRI SISMICI'!$G$9*(B72/'PARAMETRI SISMICI'!$G$25+1/('PARAMETRI SISMICI'!$G$30*'PARAMETRI SISMICI'!$G$9)*(1-B72/'PARAMETRI SISMICI'!$G$25)),IF(B72&lt;'PARAMETRI SISMICI'!$G$26,'PARAMETRI SISMICI'!$G$20*'PARAMETRI SISMICI'!$G$23*'PARAMETRI SISMICI'!$G$30*'PARAMETRI SISMICI'!$G$9,IF(B72&lt;'PARAMETRI SISMICI'!$G$27,'PARAMETRI SISMICI'!$G$20*'PARAMETRI SISMICI'!$G$23*'PARAMETRI SISMICI'!$G$30*'PARAMETRI SISMICI'!$G$9*('PARAMETRI SISMICI'!$G$26/B72),'PARAMETRI SISMICI'!$G$20*'PARAMETRI SISMICI'!$G$23*'PARAMETRI SISMICI'!$G$30*'PARAMETRI SISMICI'!$G$9*(('PARAMETRI SISMICI'!$G$26*'PARAMETRI SISMICI'!$G$27)/B72^2))))</f>
        <v>0.19104072294312152</v>
      </c>
      <c r="E72" s="5"/>
      <c r="F72" s="5"/>
      <c r="G72" s="5"/>
      <c r="H72" s="5"/>
      <c r="I72" s="5"/>
      <c r="J72" s="5"/>
      <c r="K72" s="5"/>
      <c r="L72" s="5"/>
      <c r="M72" s="5"/>
      <c r="N72" s="5"/>
    </row>
    <row r="73" spans="2:14" x14ac:dyDescent="0.25">
      <c r="B73" s="32">
        <f t="shared" si="0"/>
        <v>0.62000000000000033</v>
      </c>
      <c r="C73" s="26">
        <f>1/'PARAMETRI SISMICI'!$G$19*IF(B73&lt;'PARAMETRI SISMICI'!$G$25,'PARAMETRI SISMICI'!$G$20*'PARAMETRI SISMICI'!$G$23*'PARAMETRI SISMICI'!$G$29*'PARAMETRI SISMICI'!$G$9*(B73/'PARAMETRI SISMICI'!$G$25+1/('PARAMETRI SISMICI'!$G$29*'PARAMETRI SISMICI'!$G$9)*(1-B73/'PARAMETRI SISMICI'!$G$25)),IF(B73&lt;'PARAMETRI SISMICI'!$G$26,'PARAMETRI SISMICI'!$G$20*'PARAMETRI SISMICI'!$G$23*'PARAMETRI SISMICI'!$G$29*'PARAMETRI SISMICI'!$G$9,IF(B73&lt;'PARAMETRI SISMICI'!$G$27,'PARAMETRI SISMICI'!$G$20*'PARAMETRI SISMICI'!$G$23*'PARAMETRI SISMICI'!$G$29*'PARAMETRI SISMICI'!$G$9*('PARAMETRI SISMICI'!$G$26/B73),'PARAMETRI SISMICI'!$G$20*'PARAMETRI SISMICI'!$G$23*'PARAMETRI SISMICI'!$G$29*'PARAMETRI SISMICI'!$G$9*(('PARAMETRI SISMICI'!$G$26*'PARAMETRI SISMICI'!$G$27)/B73^2))))</f>
        <v>0.54132313236528384</v>
      </c>
      <c r="D73" s="26">
        <f>1/'PARAMETRI SISMICI'!$G$19*IF(B73&lt;'PARAMETRI SISMICI'!$G$25,'PARAMETRI SISMICI'!$G$20*'PARAMETRI SISMICI'!$G$23*'PARAMETRI SISMICI'!$G$30*'PARAMETRI SISMICI'!$G$9*(B73/'PARAMETRI SISMICI'!$G$25+1/('PARAMETRI SISMICI'!$G$30*'PARAMETRI SISMICI'!$G$9)*(1-B73/'PARAMETRI SISMICI'!$G$25)),IF(B73&lt;'PARAMETRI SISMICI'!$G$26,'PARAMETRI SISMICI'!$G$20*'PARAMETRI SISMICI'!$G$23*'PARAMETRI SISMICI'!$G$30*'PARAMETRI SISMICI'!$G$9,IF(B73&lt;'PARAMETRI SISMICI'!$G$27,'PARAMETRI SISMICI'!$G$20*'PARAMETRI SISMICI'!$G$23*'PARAMETRI SISMICI'!$G$30*'PARAMETRI SISMICI'!$G$9*('PARAMETRI SISMICI'!$G$26/B73),'PARAMETRI SISMICI'!$G$20*'PARAMETRI SISMICI'!$G$23*'PARAMETRI SISMICI'!$G$30*'PARAMETRI SISMICI'!$G$9*(('PARAMETRI SISMICI'!$G$26*'PARAMETRI SISMICI'!$G$27)/B73^2))))</f>
        <v>0.18795942096016799</v>
      </c>
      <c r="E73" s="5"/>
      <c r="F73" s="5"/>
      <c r="G73" s="5"/>
      <c r="H73" s="5"/>
      <c r="I73" s="5"/>
      <c r="J73" s="5"/>
      <c r="K73" s="5"/>
      <c r="L73" s="5"/>
      <c r="M73" s="5"/>
      <c r="N73" s="5"/>
    </row>
    <row r="74" spans="2:14" x14ac:dyDescent="0.25">
      <c r="B74" s="32">
        <f t="shared" si="0"/>
        <v>0.63000000000000034</v>
      </c>
      <c r="C74" s="26">
        <f>1/'PARAMETRI SISMICI'!$G$19*IF(B74&lt;'PARAMETRI SISMICI'!$G$25,'PARAMETRI SISMICI'!$G$20*'PARAMETRI SISMICI'!$G$23*'PARAMETRI SISMICI'!$G$29*'PARAMETRI SISMICI'!$G$9*(B74/'PARAMETRI SISMICI'!$G$25+1/('PARAMETRI SISMICI'!$G$29*'PARAMETRI SISMICI'!$G$9)*(1-B74/'PARAMETRI SISMICI'!$G$25)),IF(B74&lt;'PARAMETRI SISMICI'!$G$26,'PARAMETRI SISMICI'!$G$20*'PARAMETRI SISMICI'!$G$23*'PARAMETRI SISMICI'!$G$29*'PARAMETRI SISMICI'!$G$9,IF(B74&lt;'PARAMETRI SISMICI'!$G$27,'PARAMETRI SISMICI'!$G$20*'PARAMETRI SISMICI'!$G$23*'PARAMETRI SISMICI'!$G$29*'PARAMETRI SISMICI'!$G$9*('PARAMETRI SISMICI'!$G$26/B74),'PARAMETRI SISMICI'!$G$20*'PARAMETRI SISMICI'!$G$23*'PARAMETRI SISMICI'!$G$29*'PARAMETRI SISMICI'!$G$9*(('PARAMETRI SISMICI'!$G$26*'PARAMETRI SISMICI'!$G$27)/B74^2))))</f>
        <v>0.532730701692819</v>
      </c>
      <c r="D74" s="26">
        <f>1/'PARAMETRI SISMICI'!$G$19*IF(B74&lt;'PARAMETRI SISMICI'!$G$25,'PARAMETRI SISMICI'!$G$20*'PARAMETRI SISMICI'!$G$23*'PARAMETRI SISMICI'!$G$30*'PARAMETRI SISMICI'!$G$9*(B74/'PARAMETRI SISMICI'!$G$25+1/('PARAMETRI SISMICI'!$G$30*'PARAMETRI SISMICI'!$G$9)*(1-B74/'PARAMETRI SISMICI'!$G$25)),IF(B74&lt;'PARAMETRI SISMICI'!$G$26,'PARAMETRI SISMICI'!$G$20*'PARAMETRI SISMICI'!$G$23*'PARAMETRI SISMICI'!$G$30*'PARAMETRI SISMICI'!$G$9,IF(B74&lt;'PARAMETRI SISMICI'!$G$27,'PARAMETRI SISMICI'!$G$20*'PARAMETRI SISMICI'!$G$23*'PARAMETRI SISMICI'!$G$30*'PARAMETRI SISMICI'!$G$9*('PARAMETRI SISMICI'!$G$26/B74),'PARAMETRI SISMICI'!$G$20*'PARAMETRI SISMICI'!$G$23*'PARAMETRI SISMICI'!$G$30*'PARAMETRI SISMICI'!$G$9*(('PARAMETRI SISMICI'!$G$26*'PARAMETRI SISMICI'!$G$27)/B74^2))))</f>
        <v>0.18497593808778434</v>
      </c>
      <c r="E74" s="5"/>
      <c r="F74" s="5"/>
      <c r="G74" s="5"/>
      <c r="H74" s="5"/>
      <c r="I74" s="5"/>
      <c r="J74" s="5"/>
      <c r="K74" s="5"/>
      <c r="L74" s="5"/>
      <c r="M74" s="5"/>
      <c r="N74" s="5"/>
    </row>
    <row r="75" spans="2:14" x14ac:dyDescent="0.25">
      <c r="B75" s="32">
        <f t="shared" si="0"/>
        <v>0.64000000000000035</v>
      </c>
      <c r="C75" s="26">
        <f>1/'PARAMETRI SISMICI'!$G$19*IF(B75&lt;'PARAMETRI SISMICI'!$G$25,'PARAMETRI SISMICI'!$G$20*'PARAMETRI SISMICI'!$G$23*'PARAMETRI SISMICI'!$G$29*'PARAMETRI SISMICI'!$G$9*(B75/'PARAMETRI SISMICI'!$G$25+1/('PARAMETRI SISMICI'!$G$29*'PARAMETRI SISMICI'!$G$9)*(1-B75/'PARAMETRI SISMICI'!$G$25)),IF(B75&lt;'PARAMETRI SISMICI'!$G$26,'PARAMETRI SISMICI'!$G$20*'PARAMETRI SISMICI'!$G$23*'PARAMETRI SISMICI'!$G$29*'PARAMETRI SISMICI'!$G$9,IF(B75&lt;'PARAMETRI SISMICI'!$G$27,'PARAMETRI SISMICI'!$G$20*'PARAMETRI SISMICI'!$G$23*'PARAMETRI SISMICI'!$G$29*'PARAMETRI SISMICI'!$G$9*('PARAMETRI SISMICI'!$G$26/B75),'PARAMETRI SISMICI'!$G$20*'PARAMETRI SISMICI'!$G$23*'PARAMETRI SISMICI'!$G$29*'PARAMETRI SISMICI'!$G$9*(('PARAMETRI SISMICI'!$G$26*'PARAMETRI SISMICI'!$G$27)/B75^2))))</f>
        <v>0.52440678447886868</v>
      </c>
      <c r="D75" s="26">
        <f>1/'PARAMETRI SISMICI'!$G$19*IF(B75&lt;'PARAMETRI SISMICI'!$G$25,'PARAMETRI SISMICI'!$G$20*'PARAMETRI SISMICI'!$G$23*'PARAMETRI SISMICI'!$G$30*'PARAMETRI SISMICI'!$G$9*(B75/'PARAMETRI SISMICI'!$G$25+1/('PARAMETRI SISMICI'!$G$30*'PARAMETRI SISMICI'!$G$9)*(1-B75/'PARAMETRI SISMICI'!$G$25)),IF(B75&lt;'PARAMETRI SISMICI'!$G$26,'PARAMETRI SISMICI'!$G$20*'PARAMETRI SISMICI'!$G$23*'PARAMETRI SISMICI'!$G$30*'PARAMETRI SISMICI'!$G$9,IF(B75&lt;'PARAMETRI SISMICI'!$G$27,'PARAMETRI SISMICI'!$G$20*'PARAMETRI SISMICI'!$G$23*'PARAMETRI SISMICI'!$G$30*'PARAMETRI SISMICI'!$G$9*('PARAMETRI SISMICI'!$G$26/B75),'PARAMETRI SISMICI'!$G$20*'PARAMETRI SISMICI'!$G$23*'PARAMETRI SISMICI'!$G$30*'PARAMETRI SISMICI'!$G$9*(('PARAMETRI SISMICI'!$G$26*'PARAMETRI SISMICI'!$G$27)/B75^2))))</f>
        <v>0.1820856890551627</v>
      </c>
      <c r="E75" s="5"/>
      <c r="F75" s="5"/>
      <c r="G75" s="5"/>
      <c r="H75" s="5"/>
      <c r="I75" s="5"/>
      <c r="J75" s="5"/>
      <c r="K75" s="5"/>
      <c r="L75" s="5"/>
      <c r="M75" s="5"/>
      <c r="N75" s="5"/>
    </row>
    <row r="76" spans="2:14" x14ac:dyDescent="0.25">
      <c r="B76" s="32">
        <f t="shared" ref="B76:B139" si="1">0.01+B75</f>
        <v>0.65000000000000036</v>
      </c>
      <c r="C76" s="26">
        <f>1/'PARAMETRI SISMICI'!$G$19*IF(B76&lt;'PARAMETRI SISMICI'!$G$25,'PARAMETRI SISMICI'!$G$20*'PARAMETRI SISMICI'!$G$23*'PARAMETRI SISMICI'!$G$29*'PARAMETRI SISMICI'!$G$9*(B76/'PARAMETRI SISMICI'!$G$25+1/('PARAMETRI SISMICI'!$G$29*'PARAMETRI SISMICI'!$G$9)*(1-B76/'PARAMETRI SISMICI'!$G$25)),IF(B76&lt;'PARAMETRI SISMICI'!$G$26,'PARAMETRI SISMICI'!$G$20*'PARAMETRI SISMICI'!$G$23*'PARAMETRI SISMICI'!$G$29*'PARAMETRI SISMICI'!$G$9,IF(B76&lt;'PARAMETRI SISMICI'!$G$27,'PARAMETRI SISMICI'!$G$20*'PARAMETRI SISMICI'!$G$23*'PARAMETRI SISMICI'!$G$29*'PARAMETRI SISMICI'!$G$9*('PARAMETRI SISMICI'!$G$26/B76),'PARAMETRI SISMICI'!$G$20*'PARAMETRI SISMICI'!$G$23*'PARAMETRI SISMICI'!$G$29*'PARAMETRI SISMICI'!$G$9*(('PARAMETRI SISMICI'!$G$26*'PARAMETRI SISMICI'!$G$27)/B76^2))))</f>
        <v>0.51633898779457843</v>
      </c>
      <c r="D76" s="26">
        <f>1/'PARAMETRI SISMICI'!$G$19*IF(B76&lt;'PARAMETRI SISMICI'!$G$25,'PARAMETRI SISMICI'!$G$20*'PARAMETRI SISMICI'!$G$23*'PARAMETRI SISMICI'!$G$30*'PARAMETRI SISMICI'!$G$9*(B76/'PARAMETRI SISMICI'!$G$25+1/('PARAMETRI SISMICI'!$G$30*'PARAMETRI SISMICI'!$G$9)*(1-B76/'PARAMETRI SISMICI'!$G$25)),IF(B76&lt;'PARAMETRI SISMICI'!$G$26,'PARAMETRI SISMICI'!$G$20*'PARAMETRI SISMICI'!$G$23*'PARAMETRI SISMICI'!$G$30*'PARAMETRI SISMICI'!$G$9,IF(B76&lt;'PARAMETRI SISMICI'!$G$27,'PARAMETRI SISMICI'!$G$20*'PARAMETRI SISMICI'!$G$23*'PARAMETRI SISMICI'!$G$30*'PARAMETRI SISMICI'!$G$9*('PARAMETRI SISMICI'!$G$26/B76),'PARAMETRI SISMICI'!$G$20*'PARAMETRI SISMICI'!$G$23*'PARAMETRI SISMICI'!$G$30*'PARAMETRI SISMICI'!$G$9*(('PARAMETRI SISMICI'!$G$26*'PARAMETRI SISMICI'!$G$27)/B76^2))))</f>
        <v>0.17928437076200637</v>
      </c>
      <c r="E76" s="5"/>
      <c r="F76" s="5"/>
      <c r="G76" s="5"/>
      <c r="H76" s="5"/>
      <c r="I76" s="5"/>
      <c r="J76" s="5"/>
      <c r="K76" s="5"/>
      <c r="L76" s="5"/>
      <c r="M76" s="5"/>
      <c r="N76" s="5"/>
    </row>
    <row r="77" spans="2:14" x14ac:dyDescent="0.25">
      <c r="B77" s="32">
        <f t="shared" si="1"/>
        <v>0.66000000000000036</v>
      </c>
      <c r="C77" s="26">
        <f>1/'PARAMETRI SISMICI'!$G$19*IF(B77&lt;'PARAMETRI SISMICI'!$G$25,'PARAMETRI SISMICI'!$G$20*'PARAMETRI SISMICI'!$G$23*'PARAMETRI SISMICI'!$G$29*'PARAMETRI SISMICI'!$G$9*(B77/'PARAMETRI SISMICI'!$G$25+1/('PARAMETRI SISMICI'!$G$29*'PARAMETRI SISMICI'!$G$9)*(1-B77/'PARAMETRI SISMICI'!$G$25)),IF(B77&lt;'PARAMETRI SISMICI'!$G$26,'PARAMETRI SISMICI'!$G$20*'PARAMETRI SISMICI'!$G$23*'PARAMETRI SISMICI'!$G$29*'PARAMETRI SISMICI'!$G$9,IF(B77&lt;'PARAMETRI SISMICI'!$G$27,'PARAMETRI SISMICI'!$G$20*'PARAMETRI SISMICI'!$G$23*'PARAMETRI SISMICI'!$G$29*'PARAMETRI SISMICI'!$G$9*('PARAMETRI SISMICI'!$G$26/B77),'PARAMETRI SISMICI'!$G$20*'PARAMETRI SISMICI'!$G$23*'PARAMETRI SISMICI'!$G$29*'PARAMETRI SISMICI'!$G$9*(('PARAMETRI SISMICI'!$G$26*'PARAMETRI SISMICI'!$G$27)/B77^2))))</f>
        <v>0.50851566979769092</v>
      </c>
      <c r="D77" s="26">
        <f>1/'PARAMETRI SISMICI'!$G$19*IF(B77&lt;'PARAMETRI SISMICI'!$G$25,'PARAMETRI SISMICI'!$G$20*'PARAMETRI SISMICI'!$G$23*'PARAMETRI SISMICI'!$G$30*'PARAMETRI SISMICI'!$G$9*(B77/'PARAMETRI SISMICI'!$G$25+1/('PARAMETRI SISMICI'!$G$30*'PARAMETRI SISMICI'!$G$9)*(1-B77/'PARAMETRI SISMICI'!$G$25)),IF(B77&lt;'PARAMETRI SISMICI'!$G$26,'PARAMETRI SISMICI'!$G$20*'PARAMETRI SISMICI'!$G$23*'PARAMETRI SISMICI'!$G$30*'PARAMETRI SISMICI'!$G$9,IF(B77&lt;'PARAMETRI SISMICI'!$G$27,'PARAMETRI SISMICI'!$G$20*'PARAMETRI SISMICI'!$G$23*'PARAMETRI SISMICI'!$G$30*'PARAMETRI SISMICI'!$G$9*('PARAMETRI SISMICI'!$G$26/B77),'PARAMETRI SISMICI'!$G$20*'PARAMETRI SISMICI'!$G$23*'PARAMETRI SISMICI'!$G$30*'PARAMETRI SISMICI'!$G$9*(('PARAMETRI SISMICI'!$G$26*'PARAMETRI SISMICI'!$G$27)/B77^2))))</f>
        <v>0.17656794090197597</v>
      </c>
      <c r="E77" s="5"/>
      <c r="F77" s="5"/>
      <c r="G77" s="5"/>
      <c r="H77" s="5"/>
      <c r="I77" s="5"/>
      <c r="J77" s="5"/>
      <c r="K77" s="5"/>
      <c r="L77" s="5"/>
      <c r="M77" s="5"/>
      <c r="N77" s="5"/>
    </row>
    <row r="78" spans="2:14" x14ac:dyDescent="0.25">
      <c r="B78" s="32">
        <f t="shared" si="1"/>
        <v>0.67000000000000037</v>
      </c>
      <c r="C78" s="26">
        <f>1/'PARAMETRI SISMICI'!$G$19*IF(B78&lt;'PARAMETRI SISMICI'!$G$25,'PARAMETRI SISMICI'!$G$20*'PARAMETRI SISMICI'!$G$23*'PARAMETRI SISMICI'!$G$29*'PARAMETRI SISMICI'!$G$9*(B78/'PARAMETRI SISMICI'!$G$25+1/('PARAMETRI SISMICI'!$G$29*'PARAMETRI SISMICI'!$G$9)*(1-B78/'PARAMETRI SISMICI'!$G$25)),IF(B78&lt;'PARAMETRI SISMICI'!$G$26,'PARAMETRI SISMICI'!$G$20*'PARAMETRI SISMICI'!$G$23*'PARAMETRI SISMICI'!$G$29*'PARAMETRI SISMICI'!$G$9,IF(B78&lt;'PARAMETRI SISMICI'!$G$27,'PARAMETRI SISMICI'!$G$20*'PARAMETRI SISMICI'!$G$23*'PARAMETRI SISMICI'!$G$29*'PARAMETRI SISMICI'!$G$9*('PARAMETRI SISMICI'!$G$26/B78),'PARAMETRI SISMICI'!$G$20*'PARAMETRI SISMICI'!$G$23*'PARAMETRI SISMICI'!$G$29*'PARAMETRI SISMICI'!$G$9*(('PARAMETRI SISMICI'!$G$26*'PARAMETRI SISMICI'!$G$27)/B78^2))))</f>
        <v>0.50092588368130742</v>
      </c>
      <c r="D78" s="26">
        <f>1/'PARAMETRI SISMICI'!$G$19*IF(B78&lt;'PARAMETRI SISMICI'!$G$25,'PARAMETRI SISMICI'!$G$20*'PARAMETRI SISMICI'!$G$23*'PARAMETRI SISMICI'!$G$30*'PARAMETRI SISMICI'!$G$9*(B78/'PARAMETRI SISMICI'!$G$25+1/('PARAMETRI SISMICI'!$G$30*'PARAMETRI SISMICI'!$G$9)*(1-B78/'PARAMETRI SISMICI'!$G$25)),IF(B78&lt;'PARAMETRI SISMICI'!$G$26,'PARAMETRI SISMICI'!$G$20*'PARAMETRI SISMICI'!$G$23*'PARAMETRI SISMICI'!$G$30*'PARAMETRI SISMICI'!$G$9,IF(B78&lt;'PARAMETRI SISMICI'!$G$27,'PARAMETRI SISMICI'!$G$20*'PARAMETRI SISMICI'!$G$23*'PARAMETRI SISMICI'!$G$30*'PARAMETRI SISMICI'!$G$9*('PARAMETRI SISMICI'!$G$26/B78),'PARAMETRI SISMICI'!$G$20*'PARAMETRI SISMICI'!$G$23*'PARAMETRI SISMICI'!$G$30*'PARAMETRI SISMICI'!$G$9*(('PARAMETRI SISMICI'!$G$26*'PARAMETRI SISMICI'!$G$27)/B78^2))))</f>
        <v>0.17393259850045395</v>
      </c>
      <c r="E78" s="5"/>
      <c r="F78" s="5"/>
      <c r="G78" s="5"/>
      <c r="H78" s="5"/>
      <c r="I78" s="5"/>
      <c r="J78" s="5"/>
      <c r="K78" s="5"/>
      <c r="L78" s="5"/>
      <c r="M78" s="5"/>
      <c r="N78" s="5"/>
    </row>
    <row r="79" spans="2:14" x14ac:dyDescent="0.25">
      <c r="B79" s="32">
        <f t="shared" si="1"/>
        <v>0.68000000000000038</v>
      </c>
      <c r="C79" s="26">
        <f>1/'PARAMETRI SISMICI'!$G$19*IF(B79&lt;'PARAMETRI SISMICI'!$G$25,'PARAMETRI SISMICI'!$G$20*'PARAMETRI SISMICI'!$G$23*'PARAMETRI SISMICI'!$G$29*'PARAMETRI SISMICI'!$G$9*(B79/'PARAMETRI SISMICI'!$G$25+1/('PARAMETRI SISMICI'!$G$29*'PARAMETRI SISMICI'!$G$9)*(1-B79/'PARAMETRI SISMICI'!$G$25)),IF(B79&lt;'PARAMETRI SISMICI'!$G$26,'PARAMETRI SISMICI'!$G$20*'PARAMETRI SISMICI'!$G$23*'PARAMETRI SISMICI'!$G$29*'PARAMETRI SISMICI'!$G$9,IF(B79&lt;'PARAMETRI SISMICI'!$G$27,'PARAMETRI SISMICI'!$G$20*'PARAMETRI SISMICI'!$G$23*'PARAMETRI SISMICI'!$G$29*'PARAMETRI SISMICI'!$G$9*('PARAMETRI SISMICI'!$G$26/B79),'PARAMETRI SISMICI'!$G$20*'PARAMETRI SISMICI'!$G$23*'PARAMETRI SISMICI'!$G$29*'PARAMETRI SISMICI'!$G$9*(('PARAMETRI SISMICI'!$G$26*'PARAMETRI SISMICI'!$G$27)/B79^2))))</f>
        <v>0.49355932656834695</v>
      </c>
      <c r="D79" s="26">
        <f>1/'PARAMETRI SISMICI'!$G$19*IF(B79&lt;'PARAMETRI SISMICI'!$G$25,'PARAMETRI SISMICI'!$G$20*'PARAMETRI SISMICI'!$G$23*'PARAMETRI SISMICI'!$G$30*'PARAMETRI SISMICI'!$G$9*(B79/'PARAMETRI SISMICI'!$G$25+1/('PARAMETRI SISMICI'!$G$30*'PARAMETRI SISMICI'!$G$9)*(1-B79/'PARAMETRI SISMICI'!$G$25)),IF(B79&lt;'PARAMETRI SISMICI'!$G$26,'PARAMETRI SISMICI'!$G$20*'PARAMETRI SISMICI'!$G$23*'PARAMETRI SISMICI'!$G$30*'PARAMETRI SISMICI'!$G$9,IF(B79&lt;'PARAMETRI SISMICI'!$G$27,'PARAMETRI SISMICI'!$G$20*'PARAMETRI SISMICI'!$G$23*'PARAMETRI SISMICI'!$G$30*'PARAMETRI SISMICI'!$G$9*('PARAMETRI SISMICI'!$G$26/B79),'PARAMETRI SISMICI'!$G$20*'PARAMETRI SISMICI'!$G$23*'PARAMETRI SISMICI'!$G$30*'PARAMETRI SISMICI'!$G$9*(('PARAMETRI SISMICI'!$G$26*'PARAMETRI SISMICI'!$G$27)/B79^2))))</f>
        <v>0.1713747661695649</v>
      </c>
      <c r="E79" s="5"/>
      <c r="F79" s="5"/>
      <c r="G79" s="5"/>
      <c r="H79" s="5"/>
      <c r="I79" s="5"/>
      <c r="J79" s="5"/>
      <c r="K79" s="5"/>
      <c r="L79" s="5"/>
      <c r="M79" s="5"/>
      <c r="N79" s="5"/>
    </row>
    <row r="80" spans="2:14" x14ac:dyDescent="0.25">
      <c r="B80" s="32">
        <f t="shared" si="1"/>
        <v>0.69000000000000039</v>
      </c>
      <c r="C80" s="26">
        <f>1/'PARAMETRI SISMICI'!$G$19*IF(B80&lt;'PARAMETRI SISMICI'!$G$25,'PARAMETRI SISMICI'!$G$20*'PARAMETRI SISMICI'!$G$23*'PARAMETRI SISMICI'!$G$29*'PARAMETRI SISMICI'!$G$9*(B80/'PARAMETRI SISMICI'!$G$25+1/('PARAMETRI SISMICI'!$G$29*'PARAMETRI SISMICI'!$G$9)*(1-B80/'PARAMETRI SISMICI'!$G$25)),IF(B80&lt;'PARAMETRI SISMICI'!$G$26,'PARAMETRI SISMICI'!$G$20*'PARAMETRI SISMICI'!$G$23*'PARAMETRI SISMICI'!$G$29*'PARAMETRI SISMICI'!$G$9,IF(B80&lt;'PARAMETRI SISMICI'!$G$27,'PARAMETRI SISMICI'!$G$20*'PARAMETRI SISMICI'!$G$23*'PARAMETRI SISMICI'!$G$29*'PARAMETRI SISMICI'!$G$9*('PARAMETRI SISMICI'!$G$26/B80),'PARAMETRI SISMICI'!$G$20*'PARAMETRI SISMICI'!$G$23*'PARAMETRI SISMICI'!$G$29*'PARAMETRI SISMICI'!$G$9*(('PARAMETRI SISMICI'!$G$26*'PARAMETRI SISMICI'!$G$27)/B80^2))))</f>
        <v>0.48640629284996512</v>
      </c>
      <c r="D80" s="26">
        <f>1/'PARAMETRI SISMICI'!$G$19*IF(B80&lt;'PARAMETRI SISMICI'!$G$25,'PARAMETRI SISMICI'!$G$20*'PARAMETRI SISMICI'!$G$23*'PARAMETRI SISMICI'!$G$30*'PARAMETRI SISMICI'!$G$9*(B80/'PARAMETRI SISMICI'!$G$25+1/('PARAMETRI SISMICI'!$G$30*'PARAMETRI SISMICI'!$G$9)*(1-B80/'PARAMETRI SISMICI'!$G$25)),IF(B80&lt;'PARAMETRI SISMICI'!$G$26,'PARAMETRI SISMICI'!$G$20*'PARAMETRI SISMICI'!$G$23*'PARAMETRI SISMICI'!$G$30*'PARAMETRI SISMICI'!$G$9,IF(B80&lt;'PARAMETRI SISMICI'!$G$27,'PARAMETRI SISMICI'!$G$20*'PARAMETRI SISMICI'!$G$23*'PARAMETRI SISMICI'!$G$30*'PARAMETRI SISMICI'!$G$9*('PARAMETRI SISMICI'!$G$26/B80),'PARAMETRI SISMICI'!$G$20*'PARAMETRI SISMICI'!$G$23*'PARAMETRI SISMICI'!$G$30*'PARAMETRI SISMICI'!$G$9*(('PARAMETRI SISMICI'!$G$26*'PARAMETRI SISMICI'!$G$27)/B80^2))))</f>
        <v>0.16889107390623787</v>
      </c>
      <c r="E80" s="5"/>
      <c r="F80" s="5"/>
      <c r="G80" s="5"/>
      <c r="H80" s="5"/>
      <c r="I80" s="5"/>
      <c r="J80" s="5"/>
      <c r="K80" s="5"/>
      <c r="L80" s="5"/>
      <c r="M80" s="5"/>
      <c r="N80" s="5"/>
    </row>
    <row r="81" spans="2:14" x14ac:dyDescent="0.25">
      <c r="B81" s="32">
        <f t="shared" si="1"/>
        <v>0.7000000000000004</v>
      </c>
      <c r="C81" s="26">
        <f>1/'PARAMETRI SISMICI'!$G$19*IF(B81&lt;'PARAMETRI SISMICI'!$G$25,'PARAMETRI SISMICI'!$G$20*'PARAMETRI SISMICI'!$G$23*'PARAMETRI SISMICI'!$G$29*'PARAMETRI SISMICI'!$G$9*(B81/'PARAMETRI SISMICI'!$G$25+1/('PARAMETRI SISMICI'!$G$29*'PARAMETRI SISMICI'!$G$9)*(1-B81/'PARAMETRI SISMICI'!$G$25)),IF(B81&lt;'PARAMETRI SISMICI'!$G$26,'PARAMETRI SISMICI'!$G$20*'PARAMETRI SISMICI'!$G$23*'PARAMETRI SISMICI'!$G$29*'PARAMETRI SISMICI'!$G$9,IF(B81&lt;'PARAMETRI SISMICI'!$G$27,'PARAMETRI SISMICI'!$G$20*'PARAMETRI SISMICI'!$G$23*'PARAMETRI SISMICI'!$G$29*'PARAMETRI SISMICI'!$G$9*('PARAMETRI SISMICI'!$G$26/B81),'PARAMETRI SISMICI'!$G$20*'PARAMETRI SISMICI'!$G$23*'PARAMETRI SISMICI'!$G$29*'PARAMETRI SISMICI'!$G$9*(('PARAMETRI SISMICI'!$G$26*'PARAMETRI SISMICI'!$G$27)/B81^2))))</f>
        <v>0.4794576315235371</v>
      </c>
      <c r="D81" s="26">
        <f>1/'PARAMETRI SISMICI'!$G$19*IF(B81&lt;'PARAMETRI SISMICI'!$G$25,'PARAMETRI SISMICI'!$G$20*'PARAMETRI SISMICI'!$G$23*'PARAMETRI SISMICI'!$G$30*'PARAMETRI SISMICI'!$G$9*(B81/'PARAMETRI SISMICI'!$G$25+1/('PARAMETRI SISMICI'!$G$30*'PARAMETRI SISMICI'!$G$9)*(1-B81/'PARAMETRI SISMICI'!$G$25)),IF(B81&lt;'PARAMETRI SISMICI'!$G$26,'PARAMETRI SISMICI'!$G$20*'PARAMETRI SISMICI'!$G$23*'PARAMETRI SISMICI'!$G$30*'PARAMETRI SISMICI'!$G$9,IF(B81&lt;'PARAMETRI SISMICI'!$G$27,'PARAMETRI SISMICI'!$G$20*'PARAMETRI SISMICI'!$G$23*'PARAMETRI SISMICI'!$G$30*'PARAMETRI SISMICI'!$G$9*('PARAMETRI SISMICI'!$G$26/B81),'PARAMETRI SISMICI'!$G$20*'PARAMETRI SISMICI'!$G$23*'PARAMETRI SISMICI'!$G$30*'PARAMETRI SISMICI'!$G$9*(('PARAMETRI SISMICI'!$G$26*'PARAMETRI SISMICI'!$G$27)/B81^2))))</f>
        <v>0.16647834427900593</v>
      </c>
      <c r="E81" s="5"/>
      <c r="F81" s="5"/>
      <c r="G81" s="5"/>
      <c r="H81" s="5"/>
      <c r="I81" s="5"/>
      <c r="J81" s="5"/>
      <c r="K81" s="5"/>
      <c r="L81" s="5"/>
      <c r="M81" s="5"/>
      <c r="N81" s="5"/>
    </row>
    <row r="82" spans="2:14" x14ac:dyDescent="0.25">
      <c r="B82" s="32">
        <f t="shared" si="1"/>
        <v>0.71000000000000041</v>
      </c>
      <c r="C82" s="26">
        <f>1/'PARAMETRI SISMICI'!$G$19*IF(B82&lt;'PARAMETRI SISMICI'!$G$25,'PARAMETRI SISMICI'!$G$20*'PARAMETRI SISMICI'!$G$23*'PARAMETRI SISMICI'!$G$29*'PARAMETRI SISMICI'!$G$9*(B82/'PARAMETRI SISMICI'!$G$25+1/('PARAMETRI SISMICI'!$G$29*'PARAMETRI SISMICI'!$G$9)*(1-B82/'PARAMETRI SISMICI'!$G$25)),IF(B82&lt;'PARAMETRI SISMICI'!$G$26,'PARAMETRI SISMICI'!$G$20*'PARAMETRI SISMICI'!$G$23*'PARAMETRI SISMICI'!$G$29*'PARAMETRI SISMICI'!$G$9,IF(B82&lt;'PARAMETRI SISMICI'!$G$27,'PARAMETRI SISMICI'!$G$20*'PARAMETRI SISMICI'!$G$23*'PARAMETRI SISMICI'!$G$29*'PARAMETRI SISMICI'!$G$9*('PARAMETRI SISMICI'!$G$26/B82),'PARAMETRI SISMICI'!$G$20*'PARAMETRI SISMICI'!$G$23*'PARAMETRI SISMICI'!$G$29*'PARAMETRI SISMICI'!$G$9*(('PARAMETRI SISMICI'!$G$26*'PARAMETRI SISMICI'!$G$27)/B82^2))))</f>
        <v>0.47270470713588164</v>
      </c>
      <c r="D82" s="26">
        <f>1/'PARAMETRI SISMICI'!$G$19*IF(B82&lt;'PARAMETRI SISMICI'!$G$25,'PARAMETRI SISMICI'!$G$20*'PARAMETRI SISMICI'!$G$23*'PARAMETRI SISMICI'!$G$30*'PARAMETRI SISMICI'!$G$9*(B82/'PARAMETRI SISMICI'!$G$25+1/('PARAMETRI SISMICI'!$G$30*'PARAMETRI SISMICI'!$G$9)*(1-B82/'PARAMETRI SISMICI'!$G$25)),IF(B82&lt;'PARAMETRI SISMICI'!$G$26,'PARAMETRI SISMICI'!$G$20*'PARAMETRI SISMICI'!$G$23*'PARAMETRI SISMICI'!$G$30*'PARAMETRI SISMICI'!$G$9,IF(B82&lt;'PARAMETRI SISMICI'!$G$27,'PARAMETRI SISMICI'!$G$20*'PARAMETRI SISMICI'!$G$23*'PARAMETRI SISMICI'!$G$30*'PARAMETRI SISMICI'!$G$9*('PARAMETRI SISMICI'!$G$26/B82),'PARAMETRI SISMICI'!$G$20*'PARAMETRI SISMICI'!$G$23*'PARAMETRI SISMICI'!$G$30*'PARAMETRI SISMICI'!$G$9*(('PARAMETRI SISMICI'!$G$26*'PARAMETRI SISMICI'!$G$27)/B82^2))))</f>
        <v>0.16413357886662555</v>
      </c>
      <c r="E82" s="5"/>
      <c r="F82" s="5"/>
      <c r="G82" s="5"/>
      <c r="H82" s="5"/>
      <c r="I82" s="5"/>
      <c r="J82" s="5"/>
      <c r="K82" s="5"/>
      <c r="L82" s="5"/>
      <c r="M82" s="5"/>
      <c r="N82" s="5"/>
    </row>
    <row r="83" spans="2:14" x14ac:dyDescent="0.25">
      <c r="B83" s="32">
        <f t="shared" si="1"/>
        <v>0.72000000000000042</v>
      </c>
      <c r="C83" s="26">
        <f>1/'PARAMETRI SISMICI'!$G$19*IF(B83&lt;'PARAMETRI SISMICI'!$G$25,'PARAMETRI SISMICI'!$G$20*'PARAMETRI SISMICI'!$G$23*'PARAMETRI SISMICI'!$G$29*'PARAMETRI SISMICI'!$G$9*(B83/'PARAMETRI SISMICI'!$G$25+1/('PARAMETRI SISMICI'!$G$29*'PARAMETRI SISMICI'!$G$9)*(1-B83/'PARAMETRI SISMICI'!$G$25)),IF(B83&lt;'PARAMETRI SISMICI'!$G$26,'PARAMETRI SISMICI'!$G$20*'PARAMETRI SISMICI'!$G$23*'PARAMETRI SISMICI'!$G$29*'PARAMETRI SISMICI'!$G$9,IF(B83&lt;'PARAMETRI SISMICI'!$G$27,'PARAMETRI SISMICI'!$G$20*'PARAMETRI SISMICI'!$G$23*'PARAMETRI SISMICI'!$G$29*'PARAMETRI SISMICI'!$G$9*('PARAMETRI SISMICI'!$G$26/B83),'PARAMETRI SISMICI'!$G$20*'PARAMETRI SISMICI'!$G$23*'PARAMETRI SISMICI'!$G$29*'PARAMETRI SISMICI'!$G$9*(('PARAMETRI SISMICI'!$G$26*'PARAMETRI SISMICI'!$G$27)/B83^2))))</f>
        <v>0.46613936398121653</v>
      </c>
      <c r="D83" s="26">
        <f>1/'PARAMETRI SISMICI'!$G$19*IF(B83&lt;'PARAMETRI SISMICI'!$G$25,'PARAMETRI SISMICI'!$G$20*'PARAMETRI SISMICI'!$G$23*'PARAMETRI SISMICI'!$G$30*'PARAMETRI SISMICI'!$G$9*(B83/'PARAMETRI SISMICI'!$G$25+1/('PARAMETRI SISMICI'!$G$30*'PARAMETRI SISMICI'!$G$9)*(1-B83/'PARAMETRI SISMICI'!$G$25)),IF(B83&lt;'PARAMETRI SISMICI'!$G$26,'PARAMETRI SISMICI'!$G$20*'PARAMETRI SISMICI'!$G$23*'PARAMETRI SISMICI'!$G$30*'PARAMETRI SISMICI'!$G$9,IF(B83&lt;'PARAMETRI SISMICI'!$G$27,'PARAMETRI SISMICI'!$G$20*'PARAMETRI SISMICI'!$G$23*'PARAMETRI SISMICI'!$G$30*'PARAMETRI SISMICI'!$G$9*('PARAMETRI SISMICI'!$G$26/B83),'PARAMETRI SISMICI'!$G$20*'PARAMETRI SISMICI'!$G$23*'PARAMETRI SISMICI'!$G$30*'PARAMETRI SISMICI'!$G$9*(('PARAMETRI SISMICI'!$G$26*'PARAMETRI SISMICI'!$G$27)/B83^2))))</f>
        <v>0.16185394582681129</v>
      </c>
      <c r="E83" s="5"/>
      <c r="F83" s="5"/>
      <c r="G83" s="5"/>
      <c r="H83" s="5"/>
      <c r="I83" s="5"/>
      <c r="J83" s="5"/>
      <c r="K83" s="5"/>
      <c r="L83" s="5"/>
      <c r="M83" s="5"/>
      <c r="N83" s="5"/>
    </row>
    <row r="84" spans="2:14" x14ac:dyDescent="0.25">
      <c r="B84" s="32">
        <f t="shared" si="1"/>
        <v>0.73000000000000043</v>
      </c>
      <c r="C84" s="26">
        <f>1/'PARAMETRI SISMICI'!$G$19*IF(B84&lt;'PARAMETRI SISMICI'!$G$25,'PARAMETRI SISMICI'!$G$20*'PARAMETRI SISMICI'!$G$23*'PARAMETRI SISMICI'!$G$29*'PARAMETRI SISMICI'!$G$9*(B84/'PARAMETRI SISMICI'!$G$25+1/('PARAMETRI SISMICI'!$G$29*'PARAMETRI SISMICI'!$G$9)*(1-B84/'PARAMETRI SISMICI'!$G$25)),IF(B84&lt;'PARAMETRI SISMICI'!$G$26,'PARAMETRI SISMICI'!$G$20*'PARAMETRI SISMICI'!$G$23*'PARAMETRI SISMICI'!$G$29*'PARAMETRI SISMICI'!$G$9,IF(B84&lt;'PARAMETRI SISMICI'!$G$27,'PARAMETRI SISMICI'!$G$20*'PARAMETRI SISMICI'!$G$23*'PARAMETRI SISMICI'!$G$29*'PARAMETRI SISMICI'!$G$9*('PARAMETRI SISMICI'!$G$26/B84),'PARAMETRI SISMICI'!$G$20*'PARAMETRI SISMICI'!$G$23*'PARAMETRI SISMICI'!$G$29*'PARAMETRI SISMICI'!$G$9*(('PARAMETRI SISMICI'!$G$26*'PARAMETRI SISMICI'!$G$27)/B84^2))))</f>
        <v>0.45975389324174787</v>
      </c>
      <c r="D84" s="26">
        <f>1/'PARAMETRI SISMICI'!$G$19*IF(B84&lt;'PARAMETRI SISMICI'!$G$25,'PARAMETRI SISMICI'!$G$20*'PARAMETRI SISMICI'!$G$23*'PARAMETRI SISMICI'!$G$30*'PARAMETRI SISMICI'!$G$9*(B84/'PARAMETRI SISMICI'!$G$25+1/('PARAMETRI SISMICI'!$G$30*'PARAMETRI SISMICI'!$G$9)*(1-B84/'PARAMETRI SISMICI'!$G$25)),IF(B84&lt;'PARAMETRI SISMICI'!$G$26,'PARAMETRI SISMICI'!$G$20*'PARAMETRI SISMICI'!$G$23*'PARAMETRI SISMICI'!$G$30*'PARAMETRI SISMICI'!$G$9,IF(B84&lt;'PARAMETRI SISMICI'!$G$27,'PARAMETRI SISMICI'!$G$20*'PARAMETRI SISMICI'!$G$23*'PARAMETRI SISMICI'!$G$30*'PARAMETRI SISMICI'!$G$9*('PARAMETRI SISMICI'!$G$26/B84),'PARAMETRI SISMICI'!$G$20*'PARAMETRI SISMICI'!$G$23*'PARAMETRI SISMICI'!$G$30*'PARAMETRI SISMICI'!$G$9*(('PARAMETRI SISMICI'!$G$26*'PARAMETRI SISMICI'!$G$27)/B84^2))))</f>
        <v>0.15963676848671798</v>
      </c>
      <c r="E84" s="5"/>
      <c r="F84" s="5"/>
      <c r="G84" s="5"/>
      <c r="H84" s="5"/>
      <c r="I84" s="5"/>
      <c r="J84" s="5"/>
      <c r="K84" s="5"/>
      <c r="L84" s="5"/>
      <c r="M84" s="5"/>
      <c r="N84" s="5"/>
    </row>
    <row r="85" spans="2:14" x14ac:dyDescent="0.25">
      <c r="B85" s="32">
        <f t="shared" si="1"/>
        <v>0.74000000000000044</v>
      </c>
      <c r="C85" s="26">
        <f>1/'PARAMETRI SISMICI'!$G$19*IF(B85&lt;'PARAMETRI SISMICI'!$G$25,'PARAMETRI SISMICI'!$G$20*'PARAMETRI SISMICI'!$G$23*'PARAMETRI SISMICI'!$G$29*'PARAMETRI SISMICI'!$G$9*(B85/'PARAMETRI SISMICI'!$G$25+1/('PARAMETRI SISMICI'!$G$29*'PARAMETRI SISMICI'!$G$9)*(1-B85/'PARAMETRI SISMICI'!$G$25)),IF(B85&lt;'PARAMETRI SISMICI'!$G$26,'PARAMETRI SISMICI'!$G$20*'PARAMETRI SISMICI'!$G$23*'PARAMETRI SISMICI'!$G$29*'PARAMETRI SISMICI'!$G$9,IF(B85&lt;'PARAMETRI SISMICI'!$G$27,'PARAMETRI SISMICI'!$G$20*'PARAMETRI SISMICI'!$G$23*'PARAMETRI SISMICI'!$G$29*'PARAMETRI SISMICI'!$G$9*('PARAMETRI SISMICI'!$G$26/B85),'PARAMETRI SISMICI'!$G$20*'PARAMETRI SISMICI'!$G$23*'PARAMETRI SISMICI'!$G$29*'PARAMETRI SISMICI'!$G$9*(('PARAMETRI SISMICI'!$G$26*'PARAMETRI SISMICI'!$G$27)/B85^2))))</f>
        <v>0.45354100279253506</v>
      </c>
      <c r="D85" s="26">
        <f>1/'PARAMETRI SISMICI'!$G$19*IF(B85&lt;'PARAMETRI SISMICI'!$G$25,'PARAMETRI SISMICI'!$G$20*'PARAMETRI SISMICI'!$G$23*'PARAMETRI SISMICI'!$G$30*'PARAMETRI SISMICI'!$G$9*(B85/'PARAMETRI SISMICI'!$G$25+1/('PARAMETRI SISMICI'!$G$30*'PARAMETRI SISMICI'!$G$9)*(1-B85/'PARAMETRI SISMICI'!$G$25)),IF(B85&lt;'PARAMETRI SISMICI'!$G$26,'PARAMETRI SISMICI'!$G$20*'PARAMETRI SISMICI'!$G$23*'PARAMETRI SISMICI'!$G$30*'PARAMETRI SISMICI'!$G$9,IF(B85&lt;'PARAMETRI SISMICI'!$G$27,'PARAMETRI SISMICI'!$G$20*'PARAMETRI SISMICI'!$G$23*'PARAMETRI SISMICI'!$G$30*'PARAMETRI SISMICI'!$G$9*('PARAMETRI SISMICI'!$G$26/B85),'PARAMETRI SISMICI'!$G$20*'PARAMETRI SISMICI'!$G$23*'PARAMETRI SISMICI'!$G$30*'PARAMETRI SISMICI'!$G$9*(('PARAMETRI SISMICI'!$G$26*'PARAMETRI SISMICI'!$G$27)/B85^2))))</f>
        <v>0.1574795148585191</v>
      </c>
      <c r="E85" s="5"/>
      <c r="F85" s="5"/>
      <c r="G85" s="5"/>
      <c r="H85" s="5"/>
      <c r="I85" s="5"/>
      <c r="J85" s="5"/>
      <c r="K85" s="5"/>
      <c r="L85" s="5"/>
      <c r="M85" s="5"/>
      <c r="N85" s="5"/>
    </row>
    <row r="86" spans="2:14" x14ac:dyDescent="0.25">
      <c r="B86" s="32">
        <f t="shared" si="1"/>
        <v>0.75000000000000044</v>
      </c>
      <c r="C86" s="26">
        <f>1/'PARAMETRI SISMICI'!$G$19*IF(B86&lt;'PARAMETRI SISMICI'!$G$25,'PARAMETRI SISMICI'!$G$20*'PARAMETRI SISMICI'!$G$23*'PARAMETRI SISMICI'!$G$29*'PARAMETRI SISMICI'!$G$9*(B86/'PARAMETRI SISMICI'!$G$25+1/('PARAMETRI SISMICI'!$G$29*'PARAMETRI SISMICI'!$G$9)*(1-B86/'PARAMETRI SISMICI'!$G$25)),IF(B86&lt;'PARAMETRI SISMICI'!$G$26,'PARAMETRI SISMICI'!$G$20*'PARAMETRI SISMICI'!$G$23*'PARAMETRI SISMICI'!$G$29*'PARAMETRI SISMICI'!$G$9,IF(B86&lt;'PARAMETRI SISMICI'!$G$27,'PARAMETRI SISMICI'!$G$20*'PARAMETRI SISMICI'!$G$23*'PARAMETRI SISMICI'!$G$29*'PARAMETRI SISMICI'!$G$9*('PARAMETRI SISMICI'!$G$26/B86),'PARAMETRI SISMICI'!$G$20*'PARAMETRI SISMICI'!$G$23*'PARAMETRI SISMICI'!$G$29*'PARAMETRI SISMICI'!$G$9*(('PARAMETRI SISMICI'!$G$26*'PARAMETRI SISMICI'!$G$27)/B86^2))))</f>
        <v>0.44749378942196794</v>
      </c>
      <c r="D86" s="26">
        <f>1/'PARAMETRI SISMICI'!$G$19*IF(B86&lt;'PARAMETRI SISMICI'!$G$25,'PARAMETRI SISMICI'!$G$20*'PARAMETRI SISMICI'!$G$23*'PARAMETRI SISMICI'!$G$30*'PARAMETRI SISMICI'!$G$9*(B86/'PARAMETRI SISMICI'!$G$25+1/('PARAMETRI SISMICI'!$G$30*'PARAMETRI SISMICI'!$G$9)*(1-B86/'PARAMETRI SISMICI'!$G$25)),IF(B86&lt;'PARAMETRI SISMICI'!$G$26,'PARAMETRI SISMICI'!$G$20*'PARAMETRI SISMICI'!$G$23*'PARAMETRI SISMICI'!$G$30*'PARAMETRI SISMICI'!$G$9,IF(B86&lt;'PARAMETRI SISMICI'!$G$27,'PARAMETRI SISMICI'!$G$20*'PARAMETRI SISMICI'!$G$23*'PARAMETRI SISMICI'!$G$30*'PARAMETRI SISMICI'!$G$9*('PARAMETRI SISMICI'!$G$26/B86),'PARAMETRI SISMICI'!$G$20*'PARAMETRI SISMICI'!$G$23*'PARAMETRI SISMICI'!$G$30*'PARAMETRI SISMICI'!$G$9*(('PARAMETRI SISMICI'!$G$26*'PARAMETRI SISMICI'!$G$27)/B86^2))))</f>
        <v>0.15537978799373886</v>
      </c>
      <c r="E86" s="5"/>
      <c r="F86" s="5"/>
      <c r="G86" s="5"/>
      <c r="H86" s="5"/>
      <c r="I86" s="5"/>
      <c r="J86" s="5"/>
      <c r="K86" s="5"/>
      <c r="L86" s="5"/>
      <c r="M86" s="5"/>
      <c r="N86" s="5"/>
    </row>
    <row r="87" spans="2:14" x14ac:dyDescent="0.25">
      <c r="B87" s="32">
        <f t="shared" si="1"/>
        <v>0.76000000000000045</v>
      </c>
      <c r="C87" s="26">
        <f>1/'PARAMETRI SISMICI'!$G$19*IF(B87&lt;'PARAMETRI SISMICI'!$G$25,'PARAMETRI SISMICI'!$G$20*'PARAMETRI SISMICI'!$G$23*'PARAMETRI SISMICI'!$G$29*'PARAMETRI SISMICI'!$G$9*(B87/'PARAMETRI SISMICI'!$G$25+1/('PARAMETRI SISMICI'!$G$29*'PARAMETRI SISMICI'!$G$9)*(1-B87/'PARAMETRI SISMICI'!$G$25)),IF(B87&lt;'PARAMETRI SISMICI'!$G$26,'PARAMETRI SISMICI'!$G$20*'PARAMETRI SISMICI'!$G$23*'PARAMETRI SISMICI'!$G$29*'PARAMETRI SISMICI'!$G$9,IF(B87&lt;'PARAMETRI SISMICI'!$G$27,'PARAMETRI SISMICI'!$G$20*'PARAMETRI SISMICI'!$G$23*'PARAMETRI SISMICI'!$G$29*'PARAMETRI SISMICI'!$G$9*('PARAMETRI SISMICI'!$G$26/B87),'PARAMETRI SISMICI'!$G$20*'PARAMETRI SISMICI'!$G$23*'PARAMETRI SISMICI'!$G$29*'PARAMETRI SISMICI'!$G$9*(('PARAMETRI SISMICI'!$G$26*'PARAMETRI SISMICI'!$G$27)/B87^2))))</f>
        <v>0.44160571324536313</v>
      </c>
      <c r="D87" s="26">
        <f>1/'PARAMETRI SISMICI'!$G$19*IF(B87&lt;'PARAMETRI SISMICI'!$G$25,'PARAMETRI SISMICI'!$G$20*'PARAMETRI SISMICI'!$G$23*'PARAMETRI SISMICI'!$G$30*'PARAMETRI SISMICI'!$G$9*(B87/'PARAMETRI SISMICI'!$G$25+1/('PARAMETRI SISMICI'!$G$30*'PARAMETRI SISMICI'!$G$9)*(1-B87/'PARAMETRI SISMICI'!$G$25)),IF(B87&lt;'PARAMETRI SISMICI'!$G$26,'PARAMETRI SISMICI'!$G$20*'PARAMETRI SISMICI'!$G$23*'PARAMETRI SISMICI'!$G$30*'PARAMETRI SISMICI'!$G$9,IF(B87&lt;'PARAMETRI SISMICI'!$G$27,'PARAMETRI SISMICI'!$G$20*'PARAMETRI SISMICI'!$G$23*'PARAMETRI SISMICI'!$G$30*'PARAMETRI SISMICI'!$G$9*('PARAMETRI SISMICI'!$G$26/B87),'PARAMETRI SISMICI'!$G$20*'PARAMETRI SISMICI'!$G$23*'PARAMETRI SISMICI'!$G$30*'PARAMETRI SISMICI'!$G$9*(('PARAMETRI SISMICI'!$G$26*'PARAMETRI SISMICI'!$G$27)/B87^2))))</f>
        <v>0.15333531709908441</v>
      </c>
      <c r="E87" s="5"/>
      <c r="F87" s="5"/>
      <c r="G87" s="5"/>
      <c r="H87" s="5"/>
      <c r="I87" s="5"/>
      <c r="J87" s="5"/>
      <c r="K87" s="5"/>
      <c r="L87" s="5"/>
      <c r="M87" s="5"/>
      <c r="N87" s="5"/>
    </row>
    <row r="88" spans="2:14" x14ac:dyDescent="0.25">
      <c r="B88" s="32">
        <f t="shared" si="1"/>
        <v>0.77000000000000046</v>
      </c>
      <c r="C88" s="26">
        <f>1/'PARAMETRI SISMICI'!$G$19*IF(B88&lt;'PARAMETRI SISMICI'!$G$25,'PARAMETRI SISMICI'!$G$20*'PARAMETRI SISMICI'!$G$23*'PARAMETRI SISMICI'!$G$29*'PARAMETRI SISMICI'!$G$9*(B88/'PARAMETRI SISMICI'!$G$25+1/('PARAMETRI SISMICI'!$G$29*'PARAMETRI SISMICI'!$G$9)*(1-B88/'PARAMETRI SISMICI'!$G$25)),IF(B88&lt;'PARAMETRI SISMICI'!$G$26,'PARAMETRI SISMICI'!$G$20*'PARAMETRI SISMICI'!$G$23*'PARAMETRI SISMICI'!$G$29*'PARAMETRI SISMICI'!$G$9,IF(B88&lt;'PARAMETRI SISMICI'!$G$27,'PARAMETRI SISMICI'!$G$20*'PARAMETRI SISMICI'!$G$23*'PARAMETRI SISMICI'!$G$29*'PARAMETRI SISMICI'!$G$9*('PARAMETRI SISMICI'!$G$26/B88),'PARAMETRI SISMICI'!$G$20*'PARAMETRI SISMICI'!$G$23*'PARAMETRI SISMICI'!$G$29*'PARAMETRI SISMICI'!$G$9*(('PARAMETRI SISMICI'!$G$26*'PARAMETRI SISMICI'!$G$27)/B88^2))))</f>
        <v>0.43587057411230645</v>
      </c>
      <c r="D88" s="26">
        <f>1/'PARAMETRI SISMICI'!$G$19*IF(B88&lt;'PARAMETRI SISMICI'!$G$25,'PARAMETRI SISMICI'!$G$20*'PARAMETRI SISMICI'!$G$23*'PARAMETRI SISMICI'!$G$30*'PARAMETRI SISMICI'!$G$9*(B88/'PARAMETRI SISMICI'!$G$25+1/('PARAMETRI SISMICI'!$G$30*'PARAMETRI SISMICI'!$G$9)*(1-B88/'PARAMETRI SISMICI'!$G$25)),IF(B88&lt;'PARAMETRI SISMICI'!$G$26,'PARAMETRI SISMICI'!$G$20*'PARAMETRI SISMICI'!$G$23*'PARAMETRI SISMICI'!$G$30*'PARAMETRI SISMICI'!$G$9,IF(B88&lt;'PARAMETRI SISMICI'!$G$27,'PARAMETRI SISMICI'!$G$20*'PARAMETRI SISMICI'!$G$23*'PARAMETRI SISMICI'!$G$30*'PARAMETRI SISMICI'!$G$9*('PARAMETRI SISMICI'!$G$26/B88),'PARAMETRI SISMICI'!$G$20*'PARAMETRI SISMICI'!$G$23*'PARAMETRI SISMICI'!$G$30*'PARAMETRI SISMICI'!$G$9*(('PARAMETRI SISMICI'!$G$26*'PARAMETRI SISMICI'!$G$27)/B88^2))))</f>
        <v>0.15134394934455081</v>
      </c>
      <c r="E88" s="5"/>
      <c r="F88" s="5"/>
      <c r="G88" s="5"/>
      <c r="H88" s="5"/>
      <c r="I88" s="5"/>
      <c r="J88" s="5"/>
      <c r="K88" s="5"/>
      <c r="L88" s="5"/>
      <c r="M88" s="5"/>
      <c r="N88" s="5"/>
    </row>
    <row r="89" spans="2:14" x14ac:dyDescent="0.25">
      <c r="B89" s="32">
        <f t="shared" si="1"/>
        <v>0.78000000000000047</v>
      </c>
      <c r="C89" s="26">
        <f>1/'PARAMETRI SISMICI'!$G$19*IF(B89&lt;'PARAMETRI SISMICI'!$G$25,'PARAMETRI SISMICI'!$G$20*'PARAMETRI SISMICI'!$G$23*'PARAMETRI SISMICI'!$G$29*'PARAMETRI SISMICI'!$G$9*(B89/'PARAMETRI SISMICI'!$G$25+1/('PARAMETRI SISMICI'!$G$29*'PARAMETRI SISMICI'!$G$9)*(1-B89/'PARAMETRI SISMICI'!$G$25)),IF(B89&lt;'PARAMETRI SISMICI'!$G$26,'PARAMETRI SISMICI'!$G$20*'PARAMETRI SISMICI'!$G$23*'PARAMETRI SISMICI'!$G$29*'PARAMETRI SISMICI'!$G$9,IF(B89&lt;'PARAMETRI SISMICI'!$G$27,'PARAMETRI SISMICI'!$G$20*'PARAMETRI SISMICI'!$G$23*'PARAMETRI SISMICI'!$G$29*'PARAMETRI SISMICI'!$G$9*('PARAMETRI SISMICI'!$G$26/B89),'PARAMETRI SISMICI'!$G$20*'PARAMETRI SISMICI'!$G$23*'PARAMETRI SISMICI'!$G$29*'PARAMETRI SISMICI'!$G$9*(('PARAMETRI SISMICI'!$G$26*'PARAMETRI SISMICI'!$G$27)/B89^2))))</f>
        <v>0.43028248982881534</v>
      </c>
      <c r="D89" s="26">
        <f>1/'PARAMETRI SISMICI'!$G$19*IF(B89&lt;'PARAMETRI SISMICI'!$G$25,'PARAMETRI SISMICI'!$G$20*'PARAMETRI SISMICI'!$G$23*'PARAMETRI SISMICI'!$G$30*'PARAMETRI SISMICI'!$G$9*(B89/'PARAMETRI SISMICI'!$G$25+1/('PARAMETRI SISMICI'!$G$30*'PARAMETRI SISMICI'!$G$9)*(1-B89/'PARAMETRI SISMICI'!$G$25)),IF(B89&lt;'PARAMETRI SISMICI'!$G$26,'PARAMETRI SISMICI'!$G$20*'PARAMETRI SISMICI'!$G$23*'PARAMETRI SISMICI'!$G$30*'PARAMETRI SISMICI'!$G$9,IF(B89&lt;'PARAMETRI SISMICI'!$G$27,'PARAMETRI SISMICI'!$G$20*'PARAMETRI SISMICI'!$G$23*'PARAMETRI SISMICI'!$G$30*'PARAMETRI SISMICI'!$G$9*('PARAMETRI SISMICI'!$G$26/B89),'PARAMETRI SISMICI'!$G$20*'PARAMETRI SISMICI'!$G$23*'PARAMETRI SISMICI'!$G$30*'PARAMETRI SISMICI'!$G$9*(('PARAMETRI SISMICI'!$G$26*'PARAMETRI SISMICI'!$G$27)/B89^2))))</f>
        <v>0.14940364230167197</v>
      </c>
      <c r="E89" s="5"/>
      <c r="F89" s="5"/>
      <c r="G89" s="5"/>
      <c r="H89" s="5"/>
      <c r="I89" s="5"/>
      <c r="J89" s="5"/>
      <c r="K89" s="5"/>
      <c r="L89" s="5"/>
      <c r="M89" s="5"/>
      <c r="N89" s="5"/>
    </row>
    <row r="90" spans="2:14" x14ac:dyDescent="0.25">
      <c r="B90" s="32">
        <f t="shared" si="1"/>
        <v>0.79000000000000048</v>
      </c>
      <c r="C90" s="26">
        <f>1/'PARAMETRI SISMICI'!$G$19*IF(B90&lt;'PARAMETRI SISMICI'!$G$25,'PARAMETRI SISMICI'!$G$20*'PARAMETRI SISMICI'!$G$23*'PARAMETRI SISMICI'!$G$29*'PARAMETRI SISMICI'!$G$9*(B90/'PARAMETRI SISMICI'!$G$25+1/('PARAMETRI SISMICI'!$G$29*'PARAMETRI SISMICI'!$G$9)*(1-B90/'PARAMETRI SISMICI'!$G$25)),IF(B90&lt;'PARAMETRI SISMICI'!$G$26,'PARAMETRI SISMICI'!$G$20*'PARAMETRI SISMICI'!$G$23*'PARAMETRI SISMICI'!$G$29*'PARAMETRI SISMICI'!$G$9,IF(B90&lt;'PARAMETRI SISMICI'!$G$27,'PARAMETRI SISMICI'!$G$20*'PARAMETRI SISMICI'!$G$23*'PARAMETRI SISMICI'!$G$29*'PARAMETRI SISMICI'!$G$9*('PARAMETRI SISMICI'!$G$26/B90),'PARAMETRI SISMICI'!$G$20*'PARAMETRI SISMICI'!$G$23*'PARAMETRI SISMICI'!$G$29*'PARAMETRI SISMICI'!$G$9*(('PARAMETRI SISMICI'!$G$26*'PARAMETRI SISMICI'!$G$27)/B90^2))))</f>
        <v>0.4248358760335138</v>
      </c>
      <c r="D90" s="26">
        <f>1/'PARAMETRI SISMICI'!$G$19*IF(B90&lt;'PARAMETRI SISMICI'!$G$25,'PARAMETRI SISMICI'!$G$20*'PARAMETRI SISMICI'!$G$23*'PARAMETRI SISMICI'!$G$30*'PARAMETRI SISMICI'!$G$9*(B90/'PARAMETRI SISMICI'!$G$25+1/('PARAMETRI SISMICI'!$G$30*'PARAMETRI SISMICI'!$G$9)*(1-B90/'PARAMETRI SISMICI'!$G$25)),IF(B90&lt;'PARAMETRI SISMICI'!$G$26,'PARAMETRI SISMICI'!$G$20*'PARAMETRI SISMICI'!$G$23*'PARAMETRI SISMICI'!$G$30*'PARAMETRI SISMICI'!$G$9,IF(B90&lt;'PARAMETRI SISMICI'!$G$27,'PARAMETRI SISMICI'!$G$20*'PARAMETRI SISMICI'!$G$23*'PARAMETRI SISMICI'!$G$30*'PARAMETRI SISMICI'!$G$9*('PARAMETRI SISMICI'!$G$26/B90),'PARAMETRI SISMICI'!$G$20*'PARAMETRI SISMICI'!$G$23*'PARAMETRI SISMICI'!$G$30*'PARAMETRI SISMICI'!$G$9*(('PARAMETRI SISMICI'!$G$26*'PARAMETRI SISMICI'!$G$27)/B90^2))))</f>
        <v>0.1475124569560812</v>
      </c>
      <c r="E90" s="5"/>
      <c r="F90" s="5"/>
      <c r="G90" s="5"/>
      <c r="H90" s="5"/>
      <c r="I90" s="5"/>
      <c r="J90" s="5"/>
      <c r="K90" s="5"/>
      <c r="L90" s="5"/>
      <c r="M90" s="5"/>
      <c r="N90" s="5"/>
    </row>
    <row r="91" spans="2:14" x14ac:dyDescent="0.25">
      <c r="B91" s="32">
        <f t="shared" si="1"/>
        <v>0.80000000000000049</v>
      </c>
      <c r="C91" s="26">
        <f>1/'PARAMETRI SISMICI'!$G$19*IF(B91&lt;'PARAMETRI SISMICI'!$G$25,'PARAMETRI SISMICI'!$G$20*'PARAMETRI SISMICI'!$G$23*'PARAMETRI SISMICI'!$G$29*'PARAMETRI SISMICI'!$G$9*(B91/'PARAMETRI SISMICI'!$G$25+1/('PARAMETRI SISMICI'!$G$29*'PARAMETRI SISMICI'!$G$9)*(1-B91/'PARAMETRI SISMICI'!$G$25)),IF(B91&lt;'PARAMETRI SISMICI'!$G$26,'PARAMETRI SISMICI'!$G$20*'PARAMETRI SISMICI'!$G$23*'PARAMETRI SISMICI'!$G$29*'PARAMETRI SISMICI'!$G$9,IF(B91&lt;'PARAMETRI SISMICI'!$G$27,'PARAMETRI SISMICI'!$G$20*'PARAMETRI SISMICI'!$G$23*'PARAMETRI SISMICI'!$G$29*'PARAMETRI SISMICI'!$G$9*('PARAMETRI SISMICI'!$G$26/B91),'PARAMETRI SISMICI'!$G$20*'PARAMETRI SISMICI'!$G$23*'PARAMETRI SISMICI'!$G$29*'PARAMETRI SISMICI'!$G$9*(('PARAMETRI SISMICI'!$G$26*'PARAMETRI SISMICI'!$G$27)/B91^2))))</f>
        <v>0.41952542758309491</v>
      </c>
      <c r="D91" s="26">
        <f>1/'PARAMETRI SISMICI'!$G$19*IF(B91&lt;'PARAMETRI SISMICI'!$G$25,'PARAMETRI SISMICI'!$G$20*'PARAMETRI SISMICI'!$G$23*'PARAMETRI SISMICI'!$G$30*'PARAMETRI SISMICI'!$G$9*(B91/'PARAMETRI SISMICI'!$G$25+1/('PARAMETRI SISMICI'!$G$30*'PARAMETRI SISMICI'!$G$9)*(1-B91/'PARAMETRI SISMICI'!$G$25)),IF(B91&lt;'PARAMETRI SISMICI'!$G$26,'PARAMETRI SISMICI'!$G$20*'PARAMETRI SISMICI'!$G$23*'PARAMETRI SISMICI'!$G$30*'PARAMETRI SISMICI'!$G$9,IF(B91&lt;'PARAMETRI SISMICI'!$G$27,'PARAMETRI SISMICI'!$G$20*'PARAMETRI SISMICI'!$G$23*'PARAMETRI SISMICI'!$G$30*'PARAMETRI SISMICI'!$G$9*('PARAMETRI SISMICI'!$G$26/B91),'PARAMETRI SISMICI'!$G$20*'PARAMETRI SISMICI'!$G$23*'PARAMETRI SISMICI'!$G$30*'PARAMETRI SISMICI'!$G$9*(('PARAMETRI SISMICI'!$G$26*'PARAMETRI SISMICI'!$G$27)/B91^2))))</f>
        <v>0.14566855124413014</v>
      </c>
      <c r="E91" s="5"/>
      <c r="F91" s="5"/>
      <c r="G91" s="5"/>
      <c r="H91" s="5"/>
      <c r="I91" s="5"/>
      <c r="J91" s="5"/>
      <c r="K91" s="5"/>
      <c r="L91" s="5"/>
      <c r="M91" s="5"/>
      <c r="N91" s="5"/>
    </row>
    <row r="92" spans="2:14" x14ac:dyDescent="0.25">
      <c r="B92" s="32">
        <f t="shared" si="1"/>
        <v>0.8100000000000005</v>
      </c>
      <c r="C92" s="26">
        <f>1/'PARAMETRI SISMICI'!$G$19*IF(B92&lt;'PARAMETRI SISMICI'!$G$25,'PARAMETRI SISMICI'!$G$20*'PARAMETRI SISMICI'!$G$23*'PARAMETRI SISMICI'!$G$29*'PARAMETRI SISMICI'!$G$9*(B92/'PARAMETRI SISMICI'!$G$25+1/('PARAMETRI SISMICI'!$G$29*'PARAMETRI SISMICI'!$G$9)*(1-B92/'PARAMETRI SISMICI'!$G$25)),IF(B92&lt;'PARAMETRI SISMICI'!$G$26,'PARAMETRI SISMICI'!$G$20*'PARAMETRI SISMICI'!$G$23*'PARAMETRI SISMICI'!$G$29*'PARAMETRI SISMICI'!$G$9,IF(B92&lt;'PARAMETRI SISMICI'!$G$27,'PARAMETRI SISMICI'!$G$20*'PARAMETRI SISMICI'!$G$23*'PARAMETRI SISMICI'!$G$29*'PARAMETRI SISMICI'!$G$9*('PARAMETRI SISMICI'!$G$26/B92),'PARAMETRI SISMICI'!$G$20*'PARAMETRI SISMICI'!$G$23*'PARAMETRI SISMICI'!$G$29*'PARAMETRI SISMICI'!$G$9*(('PARAMETRI SISMICI'!$G$26*'PARAMETRI SISMICI'!$G$27)/B92^2))))</f>
        <v>0.41434610131663702</v>
      </c>
      <c r="D92" s="26">
        <f>1/'PARAMETRI SISMICI'!$G$19*IF(B92&lt;'PARAMETRI SISMICI'!$G$25,'PARAMETRI SISMICI'!$G$20*'PARAMETRI SISMICI'!$G$23*'PARAMETRI SISMICI'!$G$30*'PARAMETRI SISMICI'!$G$9*(B92/'PARAMETRI SISMICI'!$G$25+1/('PARAMETRI SISMICI'!$G$30*'PARAMETRI SISMICI'!$G$9)*(1-B92/'PARAMETRI SISMICI'!$G$25)),IF(B92&lt;'PARAMETRI SISMICI'!$G$26,'PARAMETRI SISMICI'!$G$20*'PARAMETRI SISMICI'!$G$23*'PARAMETRI SISMICI'!$G$30*'PARAMETRI SISMICI'!$G$9,IF(B92&lt;'PARAMETRI SISMICI'!$G$27,'PARAMETRI SISMICI'!$G$20*'PARAMETRI SISMICI'!$G$23*'PARAMETRI SISMICI'!$G$30*'PARAMETRI SISMICI'!$G$9*('PARAMETRI SISMICI'!$G$26/B92),'PARAMETRI SISMICI'!$G$20*'PARAMETRI SISMICI'!$G$23*'PARAMETRI SISMICI'!$G$30*'PARAMETRI SISMICI'!$G$9*(('PARAMETRI SISMICI'!$G$26*'PARAMETRI SISMICI'!$G$27)/B92^2))))</f>
        <v>0.14387017406827671</v>
      </c>
      <c r="E92" s="5"/>
      <c r="F92" s="5"/>
      <c r="G92" s="5"/>
      <c r="H92" s="5"/>
      <c r="I92" s="5"/>
      <c r="J92" s="5"/>
      <c r="K92" s="5"/>
      <c r="L92" s="5"/>
      <c r="M92" s="5"/>
      <c r="N92" s="5"/>
    </row>
    <row r="93" spans="2:14" x14ac:dyDescent="0.25">
      <c r="B93" s="32">
        <f t="shared" si="1"/>
        <v>0.82000000000000051</v>
      </c>
      <c r="C93" s="26">
        <f>1/'PARAMETRI SISMICI'!$G$19*IF(B93&lt;'PARAMETRI SISMICI'!$G$25,'PARAMETRI SISMICI'!$G$20*'PARAMETRI SISMICI'!$G$23*'PARAMETRI SISMICI'!$G$29*'PARAMETRI SISMICI'!$G$9*(B93/'PARAMETRI SISMICI'!$G$25+1/('PARAMETRI SISMICI'!$G$29*'PARAMETRI SISMICI'!$G$9)*(1-B93/'PARAMETRI SISMICI'!$G$25)),IF(B93&lt;'PARAMETRI SISMICI'!$G$26,'PARAMETRI SISMICI'!$G$20*'PARAMETRI SISMICI'!$G$23*'PARAMETRI SISMICI'!$G$29*'PARAMETRI SISMICI'!$G$9,IF(B93&lt;'PARAMETRI SISMICI'!$G$27,'PARAMETRI SISMICI'!$G$20*'PARAMETRI SISMICI'!$G$23*'PARAMETRI SISMICI'!$G$29*'PARAMETRI SISMICI'!$G$9*('PARAMETRI SISMICI'!$G$26/B93),'PARAMETRI SISMICI'!$G$20*'PARAMETRI SISMICI'!$G$23*'PARAMETRI SISMICI'!$G$29*'PARAMETRI SISMICI'!$G$9*(('PARAMETRI SISMICI'!$G$26*'PARAMETRI SISMICI'!$G$27)/B93^2))))</f>
        <v>0.40929310008106828</v>
      </c>
      <c r="D93" s="26">
        <f>1/'PARAMETRI SISMICI'!$G$19*IF(B93&lt;'PARAMETRI SISMICI'!$G$25,'PARAMETRI SISMICI'!$G$20*'PARAMETRI SISMICI'!$G$23*'PARAMETRI SISMICI'!$G$30*'PARAMETRI SISMICI'!$G$9*(B93/'PARAMETRI SISMICI'!$G$25+1/('PARAMETRI SISMICI'!$G$30*'PARAMETRI SISMICI'!$G$9)*(1-B93/'PARAMETRI SISMICI'!$G$25)),IF(B93&lt;'PARAMETRI SISMICI'!$G$26,'PARAMETRI SISMICI'!$G$20*'PARAMETRI SISMICI'!$G$23*'PARAMETRI SISMICI'!$G$30*'PARAMETRI SISMICI'!$G$9,IF(B93&lt;'PARAMETRI SISMICI'!$G$27,'PARAMETRI SISMICI'!$G$20*'PARAMETRI SISMICI'!$G$23*'PARAMETRI SISMICI'!$G$30*'PARAMETRI SISMICI'!$G$9*('PARAMETRI SISMICI'!$G$26/B93),'PARAMETRI SISMICI'!$G$20*'PARAMETRI SISMICI'!$G$23*'PARAMETRI SISMICI'!$G$30*'PARAMETRI SISMICI'!$G$9*(('PARAMETRI SISMICI'!$G$26*'PARAMETRI SISMICI'!$G$27)/B93^2))))</f>
        <v>0.14211565975037088</v>
      </c>
      <c r="E93" s="5"/>
      <c r="F93" s="5"/>
      <c r="G93" s="5"/>
      <c r="H93" s="5"/>
      <c r="I93" s="5"/>
      <c r="J93" s="5"/>
      <c r="K93" s="5"/>
      <c r="L93" s="5"/>
      <c r="M93" s="5"/>
      <c r="N93" s="5"/>
    </row>
    <row r="94" spans="2:14" x14ac:dyDescent="0.25">
      <c r="B94" s="32">
        <f t="shared" si="1"/>
        <v>0.83000000000000052</v>
      </c>
      <c r="C94" s="26">
        <f>1/'PARAMETRI SISMICI'!$G$19*IF(B94&lt;'PARAMETRI SISMICI'!$G$25,'PARAMETRI SISMICI'!$G$20*'PARAMETRI SISMICI'!$G$23*'PARAMETRI SISMICI'!$G$29*'PARAMETRI SISMICI'!$G$9*(B94/'PARAMETRI SISMICI'!$G$25+1/('PARAMETRI SISMICI'!$G$29*'PARAMETRI SISMICI'!$G$9)*(1-B94/'PARAMETRI SISMICI'!$G$25)),IF(B94&lt;'PARAMETRI SISMICI'!$G$26,'PARAMETRI SISMICI'!$G$20*'PARAMETRI SISMICI'!$G$23*'PARAMETRI SISMICI'!$G$29*'PARAMETRI SISMICI'!$G$9,IF(B94&lt;'PARAMETRI SISMICI'!$G$27,'PARAMETRI SISMICI'!$G$20*'PARAMETRI SISMICI'!$G$23*'PARAMETRI SISMICI'!$G$29*'PARAMETRI SISMICI'!$G$9*('PARAMETRI SISMICI'!$G$26/B94),'PARAMETRI SISMICI'!$G$20*'PARAMETRI SISMICI'!$G$23*'PARAMETRI SISMICI'!$G$29*'PARAMETRI SISMICI'!$G$9*(('PARAMETRI SISMICI'!$G$26*'PARAMETRI SISMICI'!$G$27)/B94^2))))</f>
        <v>0.40436185791141677</v>
      </c>
      <c r="D94" s="26">
        <f>1/'PARAMETRI SISMICI'!$G$19*IF(B94&lt;'PARAMETRI SISMICI'!$G$25,'PARAMETRI SISMICI'!$G$20*'PARAMETRI SISMICI'!$G$23*'PARAMETRI SISMICI'!$G$30*'PARAMETRI SISMICI'!$G$9*(B94/'PARAMETRI SISMICI'!$G$25+1/('PARAMETRI SISMICI'!$G$30*'PARAMETRI SISMICI'!$G$9)*(1-B94/'PARAMETRI SISMICI'!$G$25)),IF(B94&lt;'PARAMETRI SISMICI'!$G$26,'PARAMETRI SISMICI'!$G$20*'PARAMETRI SISMICI'!$G$23*'PARAMETRI SISMICI'!$G$30*'PARAMETRI SISMICI'!$G$9,IF(B94&lt;'PARAMETRI SISMICI'!$G$27,'PARAMETRI SISMICI'!$G$20*'PARAMETRI SISMICI'!$G$23*'PARAMETRI SISMICI'!$G$30*'PARAMETRI SISMICI'!$G$9*('PARAMETRI SISMICI'!$G$26/B94),'PARAMETRI SISMICI'!$G$20*'PARAMETRI SISMICI'!$G$23*'PARAMETRI SISMICI'!$G$30*'PARAMETRI SISMICI'!$G$9*(('PARAMETRI SISMICI'!$G$26*'PARAMETRI SISMICI'!$G$27)/B94^2))))</f>
        <v>0.1404034228859086</v>
      </c>
      <c r="E94" s="5"/>
      <c r="F94" s="5"/>
      <c r="G94" s="5"/>
      <c r="H94" s="5"/>
      <c r="I94" s="5"/>
      <c r="J94" s="5"/>
      <c r="K94" s="5"/>
      <c r="L94" s="5"/>
      <c r="M94" s="5"/>
      <c r="N94" s="5"/>
    </row>
    <row r="95" spans="2:14" x14ac:dyDescent="0.25">
      <c r="B95" s="32">
        <f t="shared" si="1"/>
        <v>0.84000000000000052</v>
      </c>
      <c r="C95" s="26">
        <f>1/'PARAMETRI SISMICI'!$G$19*IF(B95&lt;'PARAMETRI SISMICI'!$G$25,'PARAMETRI SISMICI'!$G$20*'PARAMETRI SISMICI'!$G$23*'PARAMETRI SISMICI'!$G$29*'PARAMETRI SISMICI'!$G$9*(B95/'PARAMETRI SISMICI'!$G$25+1/('PARAMETRI SISMICI'!$G$29*'PARAMETRI SISMICI'!$G$9)*(1-B95/'PARAMETRI SISMICI'!$G$25)),IF(B95&lt;'PARAMETRI SISMICI'!$G$26,'PARAMETRI SISMICI'!$G$20*'PARAMETRI SISMICI'!$G$23*'PARAMETRI SISMICI'!$G$29*'PARAMETRI SISMICI'!$G$9,IF(B95&lt;'PARAMETRI SISMICI'!$G$27,'PARAMETRI SISMICI'!$G$20*'PARAMETRI SISMICI'!$G$23*'PARAMETRI SISMICI'!$G$29*'PARAMETRI SISMICI'!$G$9*('PARAMETRI SISMICI'!$G$26/B95),'PARAMETRI SISMICI'!$G$20*'PARAMETRI SISMICI'!$G$23*'PARAMETRI SISMICI'!$G$29*'PARAMETRI SISMICI'!$G$9*(('PARAMETRI SISMICI'!$G$26*'PARAMETRI SISMICI'!$G$27)/B95^2))))</f>
        <v>0.39954802626961428</v>
      </c>
      <c r="D95" s="26">
        <f>1/'PARAMETRI SISMICI'!$G$19*IF(B95&lt;'PARAMETRI SISMICI'!$G$25,'PARAMETRI SISMICI'!$G$20*'PARAMETRI SISMICI'!$G$23*'PARAMETRI SISMICI'!$G$30*'PARAMETRI SISMICI'!$G$9*(B95/'PARAMETRI SISMICI'!$G$25+1/('PARAMETRI SISMICI'!$G$30*'PARAMETRI SISMICI'!$G$9)*(1-B95/'PARAMETRI SISMICI'!$G$25)),IF(B95&lt;'PARAMETRI SISMICI'!$G$26,'PARAMETRI SISMICI'!$G$20*'PARAMETRI SISMICI'!$G$23*'PARAMETRI SISMICI'!$G$30*'PARAMETRI SISMICI'!$G$9,IF(B95&lt;'PARAMETRI SISMICI'!$G$27,'PARAMETRI SISMICI'!$G$20*'PARAMETRI SISMICI'!$G$23*'PARAMETRI SISMICI'!$G$30*'PARAMETRI SISMICI'!$G$9*('PARAMETRI SISMICI'!$G$26/B95),'PARAMETRI SISMICI'!$G$20*'PARAMETRI SISMICI'!$G$23*'PARAMETRI SISMICI'!$G$30*'PARAMETRI SISMICI'!$G$9*(('PARAMETRI SISMICI'!$G$26*'PARAMETRI SISMICI'!$G$27)/B95^2))))</f>
        <v>0.13873195356583826</v>
      </c>
      <c r="E95" s="5"/>
      <c r="F95" s="5"/>
      <c r="G95" s="5"/>
      <c r="H95" s="5"/>
      <c r="I95" s="5"/>
      <c r="J95" s="5"/>
      <c r="K95" s="5"/>
      <c r="L95" s="5"/>
      <c r="M95" s="5"/>
      <c r="N95" s="5"/>
    </row>
    <row r="96" spans="2:14" x14ac:dyDescent="0.25">
      <c r="B96" s="32">
        <f t="shared" si="1"/>
        <v>0.85000000000000053</v>
      </c>
      <c r="C96" s="26">
        <f>1/'PARAMETRI SISMICI'!$G$19*IF(B96&lt;'PARAMETRI SISMICI'!$G$25,'PARAMETRI SISMICI'!$G$20*'PARAMETRI SISMICI'!$G$23*'PARAMETRI SISMICI'!$G$29*'PARAMETRI SISMICI'!$G$9*(B96/'PARAMETRI SISMICI'!$G$25+1/('PARAMETRI SISMICI'!$G$29*'PARAMETRI SISMICI'!$G$9)*(1-B96/'PARAMETRI SISMICI'!$G$25)),IF(B96&lt;'PARAMETRI SISMICI'!$G$26,'PARAMETRI SISMICI'!$G$20*'PARAMETRI SISMICI'!$G$23*'PARAMETRI SISMICI'!$G$29*'PARAMETRI SISMICI'!$G$9,IF(B96&lt;'PARAMETRI SISMICI'!$G$27,'PARAMETRI SISMICI'!$G$20*'PARAMETRI SISMICI'!$G$23*'PARAMETRI SISMICI'!$G$29*'PARAMETRI SISMICI'!$G$9*('PARAMETRI SISMICI'!$G$26/B96),'PARAMETRI SISMICI'!$G$20*'PARAMETRI SISMICI'!$G$23*'PARAMETRI SISMICI'!$G$29*'PARAMETRI SISMICI'!$G$9*(('PARAMETRI SISMICI'!$G$26*'PARAMETRI SISMICI'!$G$27)/B96^2))))</f>
        <v>0.39484746125467757</v>
      </c>
      <c r="D96" s="26">
        <f>1/'PARAMETRI SISMICI'!$G$19*IF(B96&lt;'PARAMETRI SISMICI'!$G$25,'PARAMETRI SISMICI'!$G$20*'PARAMETRI SISMICI'!$G$23*'PARAMETRI SISMICI'!$G$30*'PARAMETRI SISMICI'!$G$9*(B96/'PARAMETRI SISMICI'!$G$25+1/('PARAMETRI SISMICI'!$G$30*'PARAMETRI SISMICI'!$G$9)*(1-B96/'PARAMETRI SISMICI'!$G$25)),IF(B96&lt;'PARAMETRI SISMICI'!$G$26,'PARAMETRI SISMICI'!$G$20*'PARAMETRI SISMICI'!$G$23*'PARAMETRI SISMICI'!$G$30*'PARAMETRI SISMICI'!$G$9,IF(B96&lt;'PARAMETRI SISMICI'!$G$27,'PARAMETRI SISMICI'!$G$20*'PARAMETRI SISMICI'!$G$23*'PARAMETRI SISMICI'!$G$30*'PARAMETRI SISMICI'!$G$9*('PARAMETRI SISMICI'!$G$26/B96),'PARAMETRI SISMICI'!$G$20*'PARAMETRI SISMICI'!$G$23*'PARAMETRI SISMICI'!$G$30*'PARAMETRI SISMICI'!$G$9*(('PARAMETRI SISMICI'!$G$26*'PARAMETRI SISMICI'!$G$27)/B96^2))))</f>
        <v>0.13709981293565193</v>
      </c>
      <c r="E96" s="5"/>
      <c r="F96" s="5"/>
      <c r="G96" s="5"/>
      <c r="H96" s="5"/>
      <c r="I96" s="5"/>
      <c r="J96" s="5"/>
      <c r="K96" s="5"/>
      <c r="L96" s="5"/>
      <c r="M96" s="5"/>
      <c r="N96" s="5"/>
    </row>
    <row r="97" spans="2:14" x14ac:dyDescent="0.25">
      <c r="B97" s="32">
        <f t="shared" si="1"/>
        <v>0.86000000000000054</v>
      </c>
      <c r="C97" s="26">
        <f>1/'PARAMETRI SISMICI'!$G$19*IF(B97&lt;'PARAMETRI SISMICI'!$G$25,'PARAMETRI SISMICI'!$G$20*'PARAMETRI SISMICI'!$G$23*'PARAMETRI SISMICI'!$G$29*'PARAMETRI SISMICI'!$G$9*(B97/'PARAMETRI SISMICI'!$G$25+1/('PARAMETRI SISMICI'!$G$29*'PARAMETRI SISMICI'!$G$9)*(1-B97/'PARAMETRI SISMICI'!$G$25)),IF(B97&lt;'PARAMETRI SISMICI'!$G$26,'PARAMETRI SISMICI'!$G$20*'PARAMETRI SISMICI'!$G$23*'PARAMETRI SISMICI'!$G$29*'PARAMETRI SISMICI'!$G$9,IF(B97&lt;'PARAMETRI SISMICI'!$G$27,'PARAMETRI SISMICI'!$G$20*'PARAMETRI SISMICI'!$G$23*'PARAMETRI SISMICI'!$G$29*'PARAMETRI SISMICI'!$G$9*('PARAMETRI SISMICI'!$G$26/B97),'PARAMETRI SISMICI'!$G$20*'PARAMETRI SISMICI'!$G$23*'PARAMETRI SISMICI'!$G$29*'PARAMETRI SISMICI'!$G$9*(('PARAMETRI SISMICI'!$G$26*'PARAMETRI SISMICI'!$G$27)/B97^2))))</f>
        <v>0.39025621170520458</v>
      </c>
      <c r="D97" s="26">
        <f>1/'PARAMETRI SISMICI'!$G$19*IF(B97&lt;'PARAMETRI SISMICI'!$G$25,'PARAMETRI SISMICI'!$G$20*'PARAMETRI SISMICI'!$G$23*'PARAMETRI SISMICI'!$G$30*'PARAMETRI SISMICI'!$G$9*(B97/'PARAMETRI SISMICI'!$G$25+1/('PARAMETRI SISMICI'!$G$30*'PARAMETRI SISMICI'!$G$9)*(1-B97/'PARAMETRI SISMICI'!$G$25)),IF(B97&lt;'PARAMETRI SISMICI'!$G$26,'PARAMETRI SISMICI'!$G$20*'PARAMETRI SISMICI'!$G$23*'PARAMETRI SISMICI'!$G$30*'PARAMETRI SISMICI'!$G$9,IF(B97&lt;'PARAMETRI SISMICI'!$G$27,'PARAMETRI SISMICI'!$G$20*'PARAMETRI SISMICI'!$G$23*'PARAMETRI SISMICI'!$G$30*'PARAMETRI SISMICI'!$G$9*('PARAMETRI SISMICI'!$G$26/B97),'PARAMETRI SISMICI'!$G$20*'PARAMETRI SISMICI'!$G$23*'PARAMETRI SISMICI'!$G$30*'PARAMETRI SISMICI'!$G$9*(('PARAMETRI SISMICI'!$G$26*'PARAMETRI SISMICI'!$G$27)/B97^2))))</f>
        <v>0.13550562906430713</v>
      </c>
      <c r="E97" s="5"/>
      <c r="F97" s="5"/>
      <c r="G97" s="5"/>
      <c r="H97" s="5"/>
      <c r="I97" s="5"/>
      <c r="J97" s="5"/>
      <c r="K97" s="5"/>
      <c r="L97" s="5"/>
      <c r="M97" s="5"/>
      <c r="N97" s="5"/>
    </row>
    <row r="98" spans="2:14" x14ac:dyDescent="0.25">
      <c r="B98" s="32">
        <f t="shared" si="1"/>
        <v>0.87000000000000055</v>
      </c>
      <c r="C98" s="26">
        <f>1/'PARAMETRI SISMICI'!$G$19*IF(B98&lt;'PARAMETRI SISMICI'!$G$25,'PARAMETRI SISMICI'!$G$20*'PARAMETRI SISMICI'!$G$23*'PARAMETRI SISMICI'!$G$29*'PARAMETRI SISMICI'!$G$9*(B98/'PARAMETRI SISMICI'!$G$25+1/('PARAMETRI SISMICI'!$G$29*'PARAMETRI SISMICI'!$G$9)*(1-B98/'PARAMETRI SISMICI'!$G$25)),IF(B98&lt;'PARAMETRI SISMICI'!$G$26,'PARAMETRI SISMICI'!$G$20*'PARAMETRI SISMICI'!$G$23*'PARAMETRI SISMICI'!$G$29*'PARAMETRI SISMICI'!$G$9,IF(B98&lt;'PARAMETRI SISMICI'!$G$27,'PARAMETRI SISMICI'!$G$20*'PARAMETRI SISMICI'!$G$23*'PARAMETRI SISMICI'!$G$29*'PARAMETRI SISMICI'!$G$9*('PARAMETRI SISMICI'!$G$26/B98),'PARAMETRI SISMICI'!$G$20*'PARAMETRI SISMICI'!$G$23*'PARAMETRI SISMICI'!$G$29*'PARAMETRI SISMICI'!$G$9*(('PARAMETRI SISMICI'!$G$26*'PARAMETRI SISMICI'!$G$27)/B98^2))))</f>
        <v>0.38577050812238617</v>
      </c>
      <c r="D98" s="26">
        <f>1/'PARAMETRI SISMICI'!$G$19*IF(B98&lt;'PARAMETRI SISMICI'!$G$25,'PARAMETRI SISMICI'!$G$20*'PARAMETRI SISMICI'!$G$23*'PARAMETRI SISMICI'!$G$30*'PARAMETRI SISMICI'!$G$9*(B98/'PARAMETRI SISMICI'!$G$25+1/('PARAMETRI SISMICI'!$G$30*'PARAMETRI SISMICI'!$G$9)*(1-B98/'PARAMETRI SISMICI'!$G$25)),IF(B98&lt;'PARAMETRI SISMICI'!$G$26,'PARAMETRI SISMICI'!$G$20*'PARAMETRI SISMICI'!$G$23*'PARAMETRI SISMICI'!$G$30*'PARAMETRI SISMICI'!$G$9,IF(B98&lt;'PARAMETRI SISMICI'!$G$27,'PARAMETRI SISMICI'!$G$20*'PARAMETRI SISMICI'!$G$23*'PARAMETRI SISMICI'!$G$30*'PARAMETRI SISMICI'!$G$9*('PARAMETRI SISMICI'!$G$26/B98),'PARAMETRI SISMICI'!$G$20*'PARAMETRI SISMICI'!$G$23*'PARAMETRI SISMICI'!$G$30*'PARAMETRI SISMICI'!$G$9*(('PARAMETRI SISMICI'!$G$26*'PARAMETRI SISMICI'!$G$27)/B98^2))))</f>
        <v>0.13394809309805072</v>
      </c>
      <c r="E98" s="5"/>
      <c r="F98" s="5"/>
      <c r="G98" s="5"/>
      <c r="H98" s="5"/>
      <c r="I98" s="5"/>
      <c r="J98" s="5"/>
      <c r="K98" s="5"/>
      <c r="L98" s="5"/>
      <c r="M98" s="5"/>
      <c r="N98" s="5"/>
    </row>
    <row r="99" spans="2:14" x14ac:dyDescent="0.25">
      <c r="B99" s="32">
        <f t="shared" si="1"/>
        <v>0.88000000000000056</v>
      </c>
      <c r="C99" s="26">
        <f>1/'PARAMETRI SISMICI'!$G$19*IF(B99&lt;'PARAMETRI SISMICI'!$G$25,'PARAMETRI SISMICI'!$G$20*'PARAMETRI SISMICI'!$G$23*'PARAMETRI SISMICI'!$G$29*'PARAMETRI SISMICI'!$G$9*(B99/'PARAMETRI SISMICI'!$G$25+1/('PARAMETRI SISMICI'!$G$29*'PARAMETRI SISMICI'!$G$9)*(1-B99/'PARAMETRI SISMICI'!$G$25)),IF(B99&lt;'PARAMETRI SISMICI'!$G$26,'PARAMETRI SISMICI'!$G$20*'PARAMETRI SISMICI'!$G$23*'PARAMETRI SISMICI'!$G$29*'PARAMETRI SISMICI'!$G$9,IF(B99&lt;'PARAMETRI SISMICI'!$G$27,'PARAMETRI SISMICI'!$G$20*'PARAMETRI SISMICI'!$G$23*'PARAMETRI SISMICI'!$G$29*'PARAMETRI SISMICI'!$G$9*('PARAMETRI SISMICI'!$G$26/B99),'PARAMETRI SISMICI'!$G$20*'PARAMETRI SISMICI'!$G$23*'PARAMETRI SISMICI'!$G$29*'PARAMETRI SISMICI'!$G$9*(('PARAMETRI SISMICI'!$G$26*'PARAMETRI SISMICI'!$G$27)/B99^2))))</f>
        <v>0.38138675234826813</v>
      </c>
      <c r="D99" s="26">
        <f>1/'PARAMETRI SISMICI'!$G$19*IF(B99&lt;'PARAMETRI SISMICI'!$G$25,'PARAMETRI SISMICI'!$G$20*'PARAMETRI SISMICI'!$G$23*'PARAMETRI SISMICI'!$G$30*'PARAMETRI SISMICI'!$G$9*(B99/'PARAMETRI SISMICI'!$G$25+1/('PARAMETRI SISMICI'!$G$30*'PARAMETRI SISMICI'!$G$9)*(1-B99/'PARAMETRI SISMICI'!$G$25)),IF(B99&lt;'PARAMETRI SISMICI'!$G$26,'PARAMETRI SISMICI'!$G$20*'PARAMETRI SISMICI'!$G$23*'PARAMETRI SISMICI'!$G$30*'PARAMETRI SISMICI'!$G$9,IF(B99&lt;'PARAMETRI SISMICI'!$G$27,'PARAMETRI SISMICI'!$G$20*'PARAMETRI SISMICI'!$G$23*'PARAMETRI SISMICI'!$G$30*'PARAMETRI SISMICI'!$G$9*('PARAMETRI SISMICI'!$G$26/B99),'PARAMETRI SISMICI'!$G$20*'PARAMETRI SISMICI'!$G$23*'PARAMETRI SISMICI'!$G$30*'PARAMETRI SISMICI'!$G$9*(('PARAMETRI SISMICI'!$G$26*'PARAMETRI SISMICI'!$G$27)/B99^2))))</f>
        <v>0.13242595567648197</v>
      </c>
      <c r="E99" s="5"/>
      <c r="F99" s="5"/>
      <c r="G99" s="5"/>
      <c r="H99" s="5"/>
      <c r="I99" s="5"/>
      <c r="J99" s="5"/>
      <c r="K99" s="5"/>
      <c r="L99" s="5"/>
      <c r="M99" s="5"/>
      <c r="N99" s="5"/>
    </row>
    <row r="100" spans="2:14" x14ac:dyDescent="0.25">
      <c r="B100" s="32">
        <f t="shared" si="1"/>
        <v>0.89000000000000057</v>
      </c>
      <c r="C100" s="26">
        <f>1/'PARAMETRI SISMICI'!$G$19*IF(B100&lt;'PARAMETRI SISMICI'!$G$25,'PARAMETRI SISMICI'!$G$20*'PARAMETRI SISMICI'!$G$23*'PARAMETRI SISMICI'!$G$29*'PARAMETRI SISMICI'!$G$9*(B100/'PARAMETRI SISMICI'!$G$25+1/('PARAMETRI SISMICI'!$G$29*'PARAMETRI SISMICI'!$G$9)*(1-B100/'PARAMETRI SISMICI'!$G$25)),IF(B100&lt;'PARAMETRI SISMICI'!$G$26,'PARAMETRI SISMICI'!$G$20*'PARAMETRI SISMICI'!$G$23*'PARAMETRI SISMICI'!$G$29*'PARAMETRI SISMICI'!$G$9,IF(B100&lt;'PARAMETRI SISMICI'!$G$27,'PARAMETRI SISMICI'!$G$20*'PARAMETRI SISMICI'!$G$23*'PARAMETRI SISMICI'!$G$29*'PARAMETRI SISMICI'!$G$9*('PARAMETRI SISMICI'!$G$26/B100),'PARAMETRI SISMICI'!$G$20*'PARAMETRI SISMICI'!$G$23*'PARAMETRI SISMICI'!$G$29*'PARAMETRI SISMICI'!$G$9*(('PARAMETRI SISMICI'!$G$26*'PARAMETRI SISMICI'!$G$27)/B100^2))))</f>
        <v>0.37710150793986064</v>
      </c>
      <c r="D100" s="26">
        <f>1/'PARAMETRI SISMICI'!$G$19*IF(B100&lt;'PARAMETRI SISMICI'!$G$25,'PARAMETRI SISMICI'!$G$20*'PARAMETRI SISMICI'!$G$23*'PARAMETRI SISMICI'!$G$30*'PARAMETRI SISMICI'!$G$9*(B100/'PARAMETRI SISMICI'!$G$25+1/('PARAMETRI SISMICI'!$G$30*'PARAMETRI SISMICI'!$G$9)*(1-B100/'PARAMETRI SISMICI'!$G$25)),IF(B100&lt;'PARAMETRI SISMICI'!$G$26,'PARAMETRI SISMICI'!$G$20*'PARAMETRI SISMICI'!$G$23*'PARAMETRI SISMICI'!$G$30*'PARAMETRI SISMICI'!$G$9,IF(B100&lt;'PARAMETRI SISMICI'!$G$27,'PARAMETRI SISMICI'!$G$20*'PARAMETRI SISMICI'!$G$23*'PARAMETRI SISMICI'!$G$30*'PARAMETRI SISMICI'!$G$9*('PARAMETRI SISMICI'!$G$26/B100),'PARAMETRI SISMICI'!$G$20*'PARAMETRI SISMICI'!$G$23*'PARAMETRI SISMICI'!$G$30*'PARAMETRI SISMICI'!$G$9*(('PARAMETRI SISMICI'!$G$26*'PARAMETRI SISMICI'!$G$27)/B100^2))))</f>
        <v>0.13093802359022935</v>
      </c>
      <c r="E100" s="5"/>
      <c r="F100" s="5"/>
      <c r="G100" s="5"/>
      <c r="H100" s="5"/>
      <c r="I100" s="5"/>
      <c r="J100" s="5"/>
      <c r="K100" s="5"/>
      <c r="L100" s="5"/>
      <c r="M100" s="5"/>
      <c r="N100" s="5"/>
    </row>
    <row r="101" spans="2:14" x14ac:dyDescent="0.25">
      <c r="B101" s="32">
        <f t="shared" si="1"/>
        <v>0.90000000000000058</v>
      </c>
      <c r="C101" s="26">
        <f>1/'PARAMETRI SISMICI'!$G$19*IF(B101&lt;'PARAMETRI SISMICI'!$G$25,'PARAMETRI SISMICI'!$G$20*'PARAMETRI SISMICI'!$G$23*'PARAMETRI SISMICI'!$G$29*'PARAMETRI SISMICI'!$G$9*(B101/'PARAMETRI SISMICI'!$G$25+1/('PARAMETRI SISMICI'!$G$29*'PARAMETRI SISMICI'!$G$9)*(1-B101/'PARAMETRI SISMICI'!$G$25)),IF(B101&lt;'PARAMETRI SISMICI'!$G$26,'PARAMETRI SISMICI'!$G$20*'PARAMETRI SISMICI'!$G$23*'PARAMETRI SISMICI'!$G$29*'PARAMETRI SISMICI'!$G$9,IF(B101&lt;'PARAMETRI SISMICI'!$G$27,'PARAMETRI SISMICI'!$G$20*'PARAMETRI SISMICI'!$G$23*'PARAMETRI SISMICI'!$G$29*'PARAMETRI SISMICI'!$G$9*('PARAMETRI SISMICI'!$G$26/B101),'PARAMETRI SISMICI'!$G$20*'PARAMETRI SISMICI'!$G$23*'PARAMETRI SISMICI'!$G$29*'PARAMETRI SISMICI'!$G$9*(('PARAMETRI SISMICI'!$G$26*'PARAMETRI SISMICI'!$G$27)/B101^2))))</f>
        <v>0.37291149118497324</v>
      </c>
      <c r="D101" s="26">
        <f>1/'PARAMETRI SISMICI'!$G$19*IF(B101&lt;'PARAMETRI SISMICI'!$G$25,'PARAMETRI SISMICI'!$G$20*'PARAMETRI SISMICI'!$G$23*'PARAMETRI SISMICI'!$G$30*'PARAMETRI SISMICI'!$G$9*(B101/'PARAMETRI SISMICI'!$G$25+1/('PARAMETRI SISMICI'!$G$30*'PARAMETRI SISMICI'!$G$9)*(1-B101/'PARAMETRI SISMICI'!$G$25)),IF(B101&lt;'PARAMETRI SISMICI'!$G$26,'PARAMETRI SISMICI'!$G$20*'PARAMETRI SISMICI'!$G$23*'PARAMETRI SISMICI'!$G$30*'PARAMETRI SISMICI'!$G$9,IF(B101&lt;'PARAMETRI SISMICI'!$G$27,'PARAMETRI SISMICI'!$G$20*'PARAMETRI SISMICI'!$G$23*'PARAMETRI SISMICI'!$G$30*'PARAMETRI SISMICI'!$G$9*('PARAMETRI SISMICI'!$G$26/B101),'PARAMETRI SISMICI'!$G$20*'PARAMETRI SISMICI'!$G$23*'PARAMETRI SISMICI'!$G$30*'PARAMETRI SISMICI'!$G$9*(('PARAMETRI SISMICI'!$G$26*'PARAMETRI SISMICI'!$G$27)/B101^2))))</f>
        <v>0.12948315666144905</v>
      </c>
      <c r="E101" s="5"/>
      <c r="F101" s="5"/>
      <c r="G101" s="5"/>
      <c r="H101" s="5"/>
      <c r="I101" s="5"/>
      <c r="J101" s="5"/>
      <c r="K101" s="5"/>
      <c r="L101" s="5"/>
      <c r="M101" s="5"/>
      <c r="N101" s="5"/>
    </row>
    <row r="102" spans="2:14" x14ac:dyDescent="0.25">
      <c r="B102" s="32">
        <f t="shared" si="1"/>
        <v>0.91000000000000059</v>
      </c>
      <c r="C102" s="26">
        <f>1/'PARAMETRI SISMICI'!$G$19*IF(B102&lt;'PARAMETRI SISMICI'!$G$25,'PARAMETRI SISMICI'!$G$20*'PARAMETRI SISMICI'!$G$23*'PARAMETRI SISMICI'!$G$29*'PARAMETRI SISMICI'!$G$9*(B102/'PARAMETRI SISMICI'!$G$25+1/('PARAMETRI SISMICI'!$G$29*'PARAMETRI SISMICI'!$G$9)*(1-B102/'PARAMETRI SISMICI'!$G$25)),IF(B102&lt;'PARAMETRI SISMICI'!$G$26,'PARAMETRI SISMICI'!$G$20*'PARAMETRI SISMICI'!$G$23*'PARAMETRI SISMICI'!$G$29*'PARAMETRI SISMICI'!$G$9,IF(B102&lt;'PARAMETRI SISMICI'!$G$27,'PARAMETRI SISMICI'!$G$20*'PARAMETRI SISMICI'!$G$23*'PARAMETRI SISMICI'!$G$29*'PARAMETRI SISMICI'!$G$9*('PARAMETRI SISMICI'!$G$26/B102),'PARAMETRI SISMICI'!$G$20*'PARAMETRI SISMICI'!$G$23*'PARAMETRI SISMICI'!$G$29*'PARAMETRI SISMICI'!$G$9*(('PARAMETRI SISMICI'!$G$26*'PARAMETRI SISMICI'!$G$27)/B102^2))))</f>
        <v>0.3688135627104131</v>
      </c>
      <c r="D102" s="26">
        <f>1/'PARAMETRI SISMICI'!$G$19*IF(B102&lt;'PARAMETRI SISMICI'!$G$25,'PARAMETRI SISMICI'!$G$20*'PARAMETRI SISMICI'!$G$23*'PARAMETRI SISMICI'!$G$30*'PARAMETRI SISMICI'!$G$9*(B102/'PARAMETRI SISMICI'!$G$25+1/('PARAMETRI SISMICI'!$G$30*'PARAMETRI SISMICI'!$G$9)*(1-B102/'PARAMETRI SISMICI'!$G$25)),IF(B102&lt;'PARAMETRI SISMICI'!$G$26,'PARAMETRI SISMICI'!$G$20*'PARAMETRI SISMICI'!$G$23*'PARAMETRI SISMICI'!$G$30*'PARAMETRI SISMICI'!$G$9,IF(B102&lt;'PARAMETRI SISMICI'!$G$27,'PARAMETRI SISMICI'!$G$20*'PARAMETRI SISMICI'!$G$23*'PARAMETRI SISMICI'!$G$30*'PARAMETRI SISMICI'!$G$9*('PARAMETRI SISMICI'!$G$26/B102),'PARAMETRI SISMICI'!$G$20*'PARAMETRI SISMICI'!$G$23*'PARAMETRI SISMICI'!$G$30*'PARAMETRI SISMICI'!$G$9*(('PARAMETRI SISMICI'!$G$26*'PARAMETRI SISMICI'!$G$27)/B102^2))))</f>
        <v>0.12806026483000454</v>
      </c>
      <c r="E102" s="5"/>
      <c r="F102" s="5"/>
      <c r="G102" s="5"/>
      <c r="H102" s="5"/>
      <c r="I102" s="5"/>
      <c r="J102" s="5"/>
      <c r="K102" s="5"/>
      <c r="L102" s="5"/>
      <c r="M102" s="5"/>
      <c r="N102" s="5"/>
    </row>
    <row r="103" spans="2:14" x14ac:dyDescent="0.25">
      <c r="B103" s="32">
        <f t="shared" si="1"/>
        <v>0.9200000000000006</v>
      </c>
      <c r="C103" s="26">
        <f>1/'PARAMETRI SISMICI'!$G$19*IF(B103&lt;'PARAMETRI SISMICI'!$G$25,'PARAMETRI SISMICI'!$G$20*'PARAMETRI SISMICI'!$G$23*'PARAMETRI SISMICI'!$G$29*'PARAMETRI SISMICI'!$G$9*(B103/'PARAMETRI SISMICI'!$G$25+1/('PARAMETRI SISMICI'!$G$29*'PARAMETRI SISMICI'!$G$9)*(1-B103/'PARAMETRI SISMICI'!$G$25)),IF(B103&lt;'PARAMETRI SISMICI'!$G$26,'PARAMETRI SISMICI'!$G$20*'PARAMETRI SISMICI'!$G$23*'PARAMETRI SISMICI'!$G$29*'PARAMETRI SISMICI'!$G$9,IF(B103&lt;'PARAMETRI SISMICI'!$G$27,'PARAMETRI SISMICI'!$G$20*'PARAMETRI SISMICI'!$G$23*'PARAMETRI SISMICI'!$G$29*'PARAMETRI SISMICI'!$G$9*('PARAMETRI SISMICI'!$G$26/B103),'PARAMETRI SISMICI'!$G$20*'PARAMETRI SISMICI'!$G$23*'PARAMETRI SISMICI'!$G$29*'PARAMETRI SISMICI'!$G$9*(('PARAMETRI SISMICI'!$G$26*'PARAMETRI SISMICI'!$G$27)/B103^2))))</f>
        <v>0.36480471963747385</v>
      </c>
      <c r="D103" s="26">
        <f>1/'PARAMETRI SISMICI'!$G$19*IF(B103&lt;'PARAMETRI SISMICI'!$G$25,'PARAMETRI SISMICI'!$G$20*'PARAMETRI SISMICI'!$G$23*'PARAMETRI SISMICI'!$G$30*'PARAMETRI SISMICI'!$G$9*(B103/'PARAMETRI SISMICI'!$G$25+1/('PARAMETRI SISMICI'!$G$30*'PARAMETRI SISMICI'!$G$9)*(1-B103/'PARAMETRI SISMICI'!$G$25)),IF(B103&lt;'PARAMETRI SISMICI'!$G$26,'PARAMETRI SISMICI'!$G$20*'PARAMETRI SISMICI'!$G$23*'PARAMETRI SISMICI'!$G$30*'PARAMETRI SISMICI'!$G$9,IF(B103&lt;'PARAMETRI SISMICI'!$G$27,'PARAMETRI SISMICI'!$G$20*'PARAMETRI SISMICI'!$G$23*'PARAMETRI SISMICI'!$G$30*'PARAMETRI SISMICI'!$G$9*('PARAMETRI SISMICI'!$G$26/B103),'PARAMETRI SISMICI'!$G$20*'PARAMETRI SISMICI'!$G$23*'PARAMETRI SISMICI'!$G$30*'PARAMETRI SISMICI'!$G$9*(('PARAMETRI SISMICI'!$G$26*'PARAMETRI SISMICI'!$G$27)/B103^2))))</f>
        <v>0.12666830542967841</v>
      </c>
      <c r="E103" s="5"/>
      <c r="F103" s="5"/>
      <c r="G103" s="5"/>
      <c r="H103" s="5"/>
      <c r="I103" s="5"/>
      <c r="J103" s="5"/>
      <c r="K103" s="5"/>
      <c r="L103" s="5"/>
      <c r="M103" s="5"/>
      <c r="N103" s="5"/>
    </row>
    <row r="104" spans="2:14" x14ac:dyDescent="0.25">
      <c r="B104" s="32">
        <f t="shared" si="1"/>
        <v>0.9300000000000006</v>
      </c>
      <c r="C104" s="26">
        <f>1/'PARAMETRI SISMICI'!$G$19*IF(B104&lt;'PARAMETRI SISMICI'!$G$25,'PARAMETRI SISMICI'!$G$20*'PARAMETRI SISMICI'!$G$23*'PARAMETRI SISMICI'!$G$29*'PARAMETRI SISMICI'!$G$9*(B104/'PARAMETRI SISMICI'!$G$25+1/('PARAMETRI SISMICI'!$G$29*'PARAMETRI SISMICI'!$G$9)*(1-B104/'PARAMETRI SISMICI'!$G$25)),IF(B104&lt;'PARAMETRI SISMICI'!$G$26,'PARAMETRI SISMICI'!$G$20*'PARAMETRI SISMICI'!$G$23*'PARAMETRI SISMICI'!$G$29*'PARAMETRI SISMICI'!$G$9,IF(B104&lt;'PARAMETRI SISMICI'!$G$27,'PARAMETRI SISMICI'!$G$20*'PARAMETRI SISMICI'!$G$23*'PARAMETRI SISMICI'!$G$29*'PARAMETRI SISMICI'!$G$9*('PARAMETRI SISMICI'!$G$26/B104),'PARAMETRI SISMICI'!$G$20*'PARAMETRI SISMICI'!$G$23*'PARAMETRI SISMICI'!$G$29*'PARAMETRI SISMICI'!$G$9*(('PARAMETRI SISMICI'!$G$26*'PARAMETRI SISMICI'!$G$27)/B104^2))))</f>
        <v>0.36088208824352247</v>
      </c>
      <c r="D104" s="26">
        <f>1/'PARAMETRI SISMICI'!$G$19*IF(B104&lt;'PARAMETRI SISMICI'!$G$25,'PARAMETRI SISMICI'!$G$20*'PARAMETRI SISMICI'!$G$23*'PARAMETRI SISMICI'!$G$30*'PARAMETRI SISMICI'!$G$9*(B104/'PARAMETRI SISMICI'!$G$25+1/('PARAMETRI SISMICI'!$G$30*'PARAMETRI SISMICI'!$G$9)*(1-B104/'PARAMETRI SISMICI'!$G$25)),IF(B104&lt;'PARAMETRI SISMICI'!$G$26,'PARAMETRI SISMICI'!$G$20*'PARAMETRI SISMICI'!$G$23*'PARAMETRI SISMICI'!$G$30*'PARAMETRI SISMICI'!$G$9,IF(B104&lt;'PARAMETRI SISMICI'!$G$27,'PARAMETRI SISMICI'!$G$20*'PARAMETRI SISMICI'!$G$23*'PARAMETRI SISMICI'!$G$30*'PARAMETRI SISMICI'!$G$9*('PARAMETRI SISMICI'!$G$26/B104),'PARAMETRI SISMICI'!$G$20*'PARAMETRI SISMICI'!$G$23*'PARAMETRI SISMICI'!$G$30*'PARAMETRI SISMICI'!$G$9*(('PARAMETRI SISMICI'!$G$26*'PARAMETRI SISMICI'!$G$27)/B104^2))))</f>
        <v>0.12530628064011196</v>
      </c>
      <c r="E104" s="5"/>
      <c r="F104" s="5"/>
      <c r="G104" s="5"/>
      <c r="H104" s="5"/>
      <c r="I104" s="5"/>
      <c r="J104" s="5"/>
      <c r="K104" s="5"/>
      <c r="L104" s="5"/>
      <c r="M104" s="5"/>
      <c r="N104" s="5"/>
    </row>
    <row r="105" spans="2:14" x14ac:dyDescent="0.25">
      <c r="B105" s="32">
        <f t="shared" si="1"/>
        <v>0.94000000000000061</v>
      </c>
      <c r="C105" s="26">
        <f>1/'PARAMETRI SISMICI'!$G$19*IF(B105&lt;'PARAMETRI SISMICI'!$G$25,'PARAMETRI SISMICI'!$G$20*'PARAMETRI SISMICI'!$G$23*'PARAMETRI SISMICI'!$G$29*'PARAMETRI SISMICI'!$G$9*(B105/'PARAMETRI SISMICI'!$G$25+1/('PARAMETRI SISMICI'!$G$29*'PARAMETRI SISMICI'!$G$9)*(1-B105/'PARAMETRI SISMICI'!$G$25)),IF(B105&lt;'PARAMETRI SISMICI'!$G$26,'PARAMETRI SISMICI'!$G$20*'PARAMETRI SISMICI'!$G$23*'PARAMETRI SISMICI'!$G$29*'PARAMETRI SISMICI'!$G$9,IF(B105&lt;'PARAMETRI SISMICI'!$G$27,'PARAMETRI SISMICI'!$G$20*'PARAMETRI SISMICI'!$G$23*'PARAMETRI SISMICI'!$G$29*'PARAMETRI SISMICI'!$G$9*('PARAMETRI SISMICI'!$G$26/B105),'PARAMETRI SISMICI'!$G$20*'PARAMETRI SISMICI'!$G$23*'PARAMETRI SISMICI'!$G$29*'PARAMETRI SISMICI'!$G$9*(('PARAMETRI SISMICI'!$G$26*'PARAMETRI SISMICI'!$G$27)/B105^2))))</f>
        <v>0.35704291709199565</v>
      </c>
      <c r="D105" s="26">
        <f>1/'PARAMETRI SISMICI'!$G$19*IF(B105&lt;'PARAMETRI SISMICI'!$G$25,'PARAMETRI SISMICI'!$G$20*'PARAMETRI SISMICI'!$G$23*'PARAMETRI SISMICI'!$G$30*'PARAMETRI SISMICI'!$G$9*(B105/'PARAMETRI SISMICI'!$G$25+1/('PARAMETRI SISMICI'!$G$30*'PARAMETRI SISMICI'!$G$9)*(1-B105/'PARAMETRI SISMICI'!$G$25)),IF(B105&lt;'PARAMETRI SISMICI'!$G$26,'PARAMETRI SISMICI'!$G$20*'PARAMETRI SISMICI'!$G$23*'PARAMETRI SISMICI'!$G$30*'PARAMETRI SISMICI'!$G$9,IF(B105&lt;'PARAMETRI SISMICI'!$G$27,'PARAMETRI SISMICI'!$G$20*'PARAMETRI SISMICI'!$G$23*'PARAMETRI SISMICI'!$G$30*'PARAMETRI SISMICI'!$G$9*('PARAMETRI SISMICI'!$G$26/B105),'PARAMETRI SISMICI'!$G$20*'PARAMETRI SISMICI'!$G$23*'PARAMETRI SISMICI'!$G$30*'PARAMETRI SISMICI'!$G$9*(('PARAMETRI SISMICI'!$G$26*'PARAMETRI SISMICI'!$G$27)/B105^2))))</f>
        <v>0.12397323510138736</v>
      </c>
      <c r="E105" s="5"/>
      <c r="F105" s="5"/>
      <c r="G105" s="5"/>
      <c r="H105" s="5"/>
      <c r="I105" s="5"/>
      <c r="J105" s="5"/>
      <c r="K105" s="5"/>
      <c r="L105" s="5"/>
      <c r="M105" s="5"/>
      <c r="N105" s="5"/>
    </row>
    <row r="106" spans="2:14" x14ac:dyDescent="0.25">
      <c r="B106" s="32">
        <f t="shared" si="1"/>
        <v>0.95000000000000062</v>
      </c>
      <c r="C106" s="26">
        <f>1/'PARAMETRI SISMICI'!$G$19*IF(B106&lt;'PARAMETRI SISMICI'!$G$25,'PARAMETRI SISMICI'!$G$20*'PARAMETRI SISMICI'!$G$23*'PARAMETRI SISMICI'!$G$29*'PARAMETRI SISMICI'!$G$9*(B106/'PARAMETRI SISMICI'!$G$25+1/('PARAMETRI SISMICI'!$G$29*'PARAMETRI SISMICI'!$G$9)*(1-B106/'PARAMETRI SISMICI'!$G$25)),IF(B106&lt;'PARAMETRI SISMICI'!$G$26,'PARAMETRI SISMICI'!$G$20*'PARAMETRI SISMICI'!$G$23*'PARAMETRI SISMICI'!$G$29*'PARAMETRI SISMICI'!$G$9,IF(B106&lt;'PARAMETRI SISMICI'!$G$27,'PARAMETRI SISMICI'!$G$20*'PARAMETRI SISMICI'!$G$23*'PARAMETRI SISMICI'!$G$29*'PARAMETRI SISMICI'!$G$9*('PARAMETRI SISMICI'!$G$26/B106),'PARAMETRI SISMICI'!$G$20*'PARAMETRI SISMICI'!$G$23*'PARAMETRI SISMICI'!$G$29*'PARAMETRI SISMICI'!$G$9*(('PARAMETRI SISMICI'!$G$26*'PARAMETRI SISMICI'!$G$27)/B106^2))))</f>
        <v>0.35328457059629048</v>
      </c>
      <c r="D106" s="26">
        <f>1/'PARAMETRI SISMICI'!$G$19*IF(B106&lt;'PARAMETRI SISMICI'!$G$25,'PARAMETRI SISMICI'!$G$20*'PARAMETRI SISMICI'!$G$23*'PARAMETRI SISMICI'!$G$30*'PARAMETRI SISMICI'!$G$9*(B106/'PARAMETRI SISMICI'!$G$25+1/('PARAMETRI SISMICI'!$G$30*'PARAMETRI SISMICI'!$G$9)*(1-B106/'PARAMETRI SISMICI'!$G$25)),IF(B106&lt;'PARAMETRI SISMICI'!$G$26,'PARAMETRI SISMICI'!$G$20*'PARAMETRI SISMICI'!$G$23*'PARAMETRI SISMICI'!$G$30*'PARAMETRI SISMICI'!$G$9,IF(B106&lt;'PARAMETRI SISMICI'!$G$27,'PARAMETRI SISMICI'!$G$20*'PARAMETRI SISMICI'!$G$23*'PARAMETRI SISMICI'!$G$30*'PARAMETRI SISMICI'!$G$9*('PARAMETRI SISMICI'!$G$26/B106),'PARAMETRI SISMICI'!$G$20*'PARAMETRI SISMICI'!$G$23*'PARAMETRI SISMICI'!$G$30*'PARAMETRI SISMICI'!$G$9*(('PARAMETRI SISMICI'!$G$26*'PARAMETRI SISMICI'!$G$27)/B106^2))))</f>
        <v>0.12266825367926751</v>
      </c>
      <c r="E106" s="5"/>
      <c r="F106" s="5"/>
      <c r="G106" s="5"/>
      <c r="H106" s="5"/>
      <c r="I106" s="5"/>
      <c r="J106" s="5"/>
      <c r="K106" s="5"/>
      <c r="L106" s="5"/>
      <c r="M106" s="5"/>
      <c r="N106" s="5"/>
    </row>
    <row r="107" spans="2:14" x14ac:dyDescent="0.25">
      <c r="B107" s="32">
        <f t="shared" si="1"/>
        <v>0.96000000000000063</v>
      </c>
      <c r="C107" s="26">
        <f>1/'PARAMETRI SISMICI'!$G$19*IF(B107&lt;'PARAMETRI SISMICI'!$G$25,'PARAMETRI SISMICI'!$G$20*'PARAMETRI SISMICI'!$G$23*'PARAMETRI SISMICI'!$G$29*'PARAMETRI SISMICI'!$G$9*(B107/'PARAMETRI SISMICI'!$G$25+1/('PARAMETRI SISMICI'!$G$29*'PARAMETRI SISMICI'!$G$9)*(1-B107/'PARAMETRI SISMICI'!$G$25)),IF(B107&lt;'PARAMETRI SISMICI'!$G$26,'PARAMETRI SISMICI'!$G$20*'PARAMETRI SISMICI'!$G$23*'PARAMETRI SISMICI'!$G$29*'PARAMETRI SISMICI'!$G$9,IF(B107&lt;'PARAMETRI SISMICI'!$G$27,'PARAMETRI SISMICI'!$G$20*'PARAMETRI SISMICI'!$G$23*'PARAMETRI SISMICI'!$G$29*'PARAMETRI SISMICI'!$G$9*('PARAMETRI SISMICI'!$G$26/B107),'PARAMETRI SISMICI'!$G$20*'PARAMETRI SISMICI'!$G$23*'PARAMETRI SISMICI'!$G$29*'PARAMETRI SISMICI'!$G$9*(('PARAMETRI SISMICI'!$G$26*'PARAMETRI SISMICI'!$G$27)/B107^2))))</f>
        <v>0.34960452298591244</v>
      </c>
      <c r="D107" s="26">
        <f>1/'PARAMETRI SISMICI'!$G$19*IF(B107&lt;'PARAMETRI SISMICI'!$G$25,'PARAMETRI SISMICI'!$G$20*'PARAMETRI SISMICI'!$G$23*'PARAMETRI SISMICI'!$G$30*'PARAMETRI SISMICI'!$G$9*(B107/'PARAMETRI SISMICI'!$G$25+1/('PARAMETRI SISMICI'!$G$30*'PARAMETRI SISMICI'!$G$9)*(1-B107/'PARAMETRI SISMICI'!$G$25)),IF(B107&lt;'PARAMETRI SISMICI'!$G$26,'PARAMETRI SISMICI'!$G$20*'PARAMETRI SISMICI'!$G$23*'PARAMETRI SISMICI'!$G$30*'PARAMETRI SISMICI'!$G$9,IF(B107&lt;'PARAMETRI SISMICI'!$G$27,'PARAMETRI SISMICI'!$G$20*'PARAMETRI SISMICI'!$G$23*'PARAMETRI SISMICI'!$G$30*'PARAMETRI SISMICI'!$G$9*('PARAMETRI SISMICI'!$G$26/B107),'PARAMETRI SISMICI'!$G$20*'PARAMETRI SISMICI'!$G$23*'PARAMETRI SISMICI'!$G$30*'PARAMETRI SISMICI'!$G$9*(('PARAMETRI SISMICI'!$G$26*'PARAMETRI SISMICI'!$G$27)/B107^2))))</f>
        <v>0.12139045937010846</v>
      </c>
      <c r="E107" s="5"/>
      <c r="F107" s="5"/>
      <c r="G107" s="5"/>
      <c r="H107" s="5"/>
      <c r="I107" s="5"/>
      <c r="J107" s="5"/>
      <c r="K107" s="5"/>
      <c r="L107" s="5"/>
      <c r="M107" s="5"/>
      <c r="N107" s="5"/>
    </row>
    <row r="108" spans="2:14" x14ac:dyDescent="0.25">
      <c r="B108" s="32">
        <f t="shared" si="1"/>
        <v>0.97000000000000064</v>
      </c>
      <c r="C108" s="26">
        <f>1/'PARAMETRI SISMICI'!$G$19*IF(B108&lt;'PARAMETRI SISMICI'!$G$25,'PARAMETRI SISMICI'!$G$20*'PARAMETRI SISMICI'!$G$23*'PARAMETRI SISMICI'!$G$29*'PARAMETRI SISMICI'!$G$9*(B108/'PARAMETRI SISMICI'!$G$25+1/('PARAMETRI SISMICI'!$G$29*'PARAMETRI SISMICI'!$G$9)*(1-B108/'PARAMETRI SISMICI'!$G$25)),IF(B108&lt;'PARAMETRI SISMICI'!$G$26,'PARAMETRI SISMICI'!$G$20*'PARAMETRI SISMICI'!$G$23*'PARAMETRI SISMICI'!$G$29*'PARAMETRI SISMICI'!$G$9,IF(B108&lt;'PARAMETRI SISMICI'!$G$27,'PARAMETRI SISMICI'!$G$20*'PARAMETRI SISMICI'!$G$23*'PARAMETRI SISMICI'!$G$29*'PARAMETRI SISMICI'!$G$9*('PARAMETRI SISMICI'!$G$26/B108),'PARAMETRI SISMICI'!$G$20*'PARAMETRI SISMICI'!$G$23*'PARAMETRI SISMICI'!$G$29*'PARAMETRI SISMICI'!$G$9*(('PARAMETRI SISMICI'!$G$26*'PARAMETRI SISMICI'!$G$27)/B108^2))))</f>
        <v>0.34600035264585149</v>
      </c>
      <c r="D108" s="26">
        <f>1/'PARAMETRI SISMICI'!$G$19*IF(B108&lt;'PARAMETRI SISMICI'!$G$25,'PARAMETRI SISMICI'!$G$20*'PARAMETRI SISMICI'!$G$23*'PARAMETRI SISMICI'!$G$30*'PARAMETRI SISMICI'!$G$9*(B108/'PARAMETRI SISMICI'!$G$25+1/('PARAMETRI SISMICI'!$G$30*'PARAMETRI SISMICI'!$G$9)*(1-B108/'PARAMETRI SISMICI'!$G$25)),IF(B108&lt;'PARAMETRI SISMICI'!$G$26,'PARAMETRI SISMICI'!$G$20*'PARAMETRI SISMICI'!$G$23*'PARAMETRI SISMICI'!$G$30*'PARAMETRI SISMICI'!$G$9,IF(B108&lt;'PARAMETRI SISMICI'!$G$27,'PARAMETRI SISMICI'!$G$20*'PARAMETRI SISMICI'!$G$23*'PARAMETRI SISMICI'!$G$30*'PARAMETRI SISMICI'!$G$9*('PARAMETRI SISMICI'!$G$26/B108),'PARAMETRI SISMICI'!$G$20*'PARAMETRI SISMICI'!$G$23*'PARAMETRI SISMICI'!$G$30*'PARAMETRI SISMICI'!$G$9*(('PARAMETRI SISMICI'!$G$26*'PARAMETRI SISMICI'!$G$27)/B108^2))))</f>
        <v>0.12013901133536509</v>
      </c>
      <c r="E108" s="5"/>
      <c r="F108" s="5"/>
      <c r="G108" s="5"/>
      <c r="H108" s="5"/>
      <c r="I108" s="5"/>
      <c r="J108" s="5"/>
      <c r="K108" s="5"/>
      <c r="L108" s="5"/>
      <c r="M108" s="5"/>
      <c r="N108" s="5"/>
    </row>
    <row r="109" spans="2:14" x14ac:dyDescent="0.25">
      <c r="B109" s="32">
        <f t="shared" si="1"/>
        <v>0.98000000000000065</v>
      </c>
      <c r="C109" s="26">
        <f>1/'PARAMETRI SISMICI'!$G$19*IF(B109&lt;'PARAMETRI SISMICI'!$G$25,'PARAMETRI SISMICI'!$G$20*'PARAMETRI SISMICI'!$G$23*'PARAMETRI SISMICI'!$G$29*'PARAMETRI SISMICI'!$G$9*(B109/'PARAMETRI SISMICI'!$G$25+1/('PARAMETRI SISMICI'!$G$29*'PARAMETRI SISMICI'!$G$9)*(1-B109/'PARAMETRI SISMICI'!$G$25)),IF(B109&lt;'PARAMETRI SISMICI'!$G$26,'PARAMETRI SISMICI'!$G$20*'PARAMETRI SISMICI'!$G$23*'PARAMETRI SISMICI'!$G$29*'PARAMETRI SISMICI'!$G$9,IF(B109&lt;'PARAMETRI SISMICI'!$G$27,'PARAMETRI SISMICI'!$G$20*'PARAMETRI SISMICI'!$G$23*'PARAMETRI SISMICI'!$G$29*'PARAMETRI SISMICI'!$G$9*('PARAMETRI SISMICI'!$G$26/B109),'PARAMETRI SISMICI'!$G$20*'PARAMETRI SISMICI'!$G$23*'PARAMETRI SISMICI'!$G$29*'PARAMETRI SISMICI'!$G$9*(('PARAMETRI SISMICI'!$G$26*'PARAMETRI SISMICI'!$G$27)/B109^2))))</f>
        <v>0.34246973680252646</v>
      </c>
      <c r="D109" s="26">
        <f>1/'PARAMETRI SISMICI'!$G$19*IF(B109&lt;'PARAMETRI SISMICI'!$G$25,'PARAMETRI SISMICI'!$G$20*'PARAMETRI SISMICI'!$G$23*'PARAMETRI SISMICI'!$G$30*'PARAMETRI SISMICI'!$G$9*(B109/'PARAMETRI SISMICI'!$G$25+1/('PARAMETRI SISMICI'!$G$30*'PARAMETRI SISMICI'!$G$9)*(1-B109/'PARAMETRI SISMICI'!$G$25)),IF(B109&lt;'PARAMETRI SISMICI'!$G$26,'PARAMETRI SISMICI'!$G$20*'PARAMETRI SISMICI'!$G$23*'PARAMETRI SISMICI'!$G$30*'PARAMETRI SISMICI'!$G$9,IF(B109&lt;'PARAMETRI SISMICI'!$G$27,'PARAMETRI SISMICI'!$G$20*'PARAMETRI SISMICI'!$G$23*'PARAMETRI SISMICI'!$G$30*'PARAMETRI SISMICI'!$G$9*('PARAMETRI SISMICI'!$G$26/B109),'PARAMETRI SISMICI'!$G$20*'PARAMETRI SISMICI'!$G$23*'PARAMETRI SISMICI'!$G$30*'PARAMETRI SISMICI'!$G$9*(('PARAMETRI SISMICI'!$G$26*'PARAMETRI SISMICI'!$G$27)/B109^2))))</f>
        <v>0.1189131030564328</v>
      </c>
      <c r="E109" s="5"/>
      <c r="F109" s="5"/>
      <c r="G109" s="5"/>
      <c r="H109" s="5"/>
      <c r="I109" s="5"/>
      <c r="J109" s="5"/>
      <c r="K109" s="5"/>
      <c r="L109" s="5"/>
      <c r="M109" s="5"/>
      <c r="N109" s="5"/>
    </row>
    <row r="110" spans="2:14" x14ac:dyDescent="0.25">
      <c r="B110" s="32">
        <f t="shared" si="1"/>
        <v>0.99000000000000066</v>
      </c>
      <c r="C110" s="26">
        <f>1/'PARAMETRI SISMICI'!$G$19*IF(B110&lt;'PARAMETRI SISMICI'!$G$25,'PARAMETRI SISMICI'!$G$20*'PARAMETRI SISMICI'!$G$23*'PARAMETRI SISMICI'!$G$29*'PARAMETRI SISMICI'!$G$9*(B110/'PARAMETRI SISMICI'!$G$25+1/('PARAMETRI SISMICI'!$G$29*'PARAMETRI SISMICI'!$G$9)*(1-B110/'PARAMETRI SISMICI'!$G$25)),IF(B110&lt;'PARAMETRI SISMICI'!$G$26,'PARAMETRI SISMICI'!$G$20*'PARAMETRI SISMICI'!$G$23*'PARAMETRI SISMICI'!$G$29*'PARAMETRI SISMICI'!$G$9,IF(B110&lt;'PARAMETRI SISMICI'!$G$27,'PARAMETRI SISMICI'!$G$20*'PARAMETRI SISMICI'!$G$23*'PARAMETRI SISMICI'!$G$29*'PARAMETRI SISMICI'!$G$9*('PARAMETRI SISMICI'!$G$26/B110),'PARAMETRI SISMICI'!$G$20*'PARAMETRI SISMICI'!$G$23*'PARAMETRI SISMICI'!$G$29*'PARAMETRI SISMICI'!$G$9*(('PARAMETRI SISMICI'!$G$26*'PARAMETRI SISMICI'!$G$27)/B110^2))))</f>
        <v>0.33901044653179391</v>
      </c>
      <c r="D110" s="26">
        <f>1/'PARAMETRI SISMICI'!$G$19*IF(B110&lt;'PARAMETRI SISMICI'!$G$25,'PARAMETRI SISMICI'!$G$20*'PARAMETRI SISMICI'!$G$23*'PARAMETRI SISMICI'!$G$30*'PARAMETRI SISMICI'!$G$9*(B110/'PARAMETRI SISMICI'!$G$25+1/('PARAMETRI SISMICI'!$G$30*'PARAMETRI SISMICI'!$G$9)*(1-B110/'PARAMETRI SISMICI'!$G$25)),IF(B110&lt;'PARAMETRI SISMICI'!$G$26,'PARAMETRI SISMICI'!$G$20*'PARAMETRI SISMICI'!$G$23*'PARAMETRI SISMICI'!$G$30*'PARAMETRI SISMICI'!$G$9,IF(B110&lt;'PARAMETRI SISMICI'!$G$27,'PARAMETRI SISMICI'!$G$20*'PARAMETRI SISMICI'!$G$23*'PARAMETRI SISMICI'!$G$30*'PARAMETRI SISMICI'!$G$9*('PARAMETRI SISMICI'!$G$26/B110),'PARAMETRI SISMICI'!$G$20*'PARAMETRI SISMICI'!$G$23*'PARAMETRI SISMICI'!$G$30*'PARAMETRI SISMICI'!$G$9*(('PARAMETRI SISMICI'!$G$26*'PARAMETRI SISMICI'!$G$27)/B110^2))))</f>
        <v>0.11771196060131731</v>
      </c>
      <c r="E110" s="5"/>
      <c r="F110" s="5"/>
      <c r="G110" s="5"/>
      <c r="H110" s="5"/>
      <c r="I110" s="5"/>
      <c r="J110" s="5"/>
      <c r="K110" s="5"/>
      <c r="L110" s="5"/>
      <c r="M110" s="5"/>
      <c r="N110" s="5"/>
    </row>
    <row r="111" spans="2:14" x14ac:dyDescent="0.25">
      <c r="B111" s="32">
        <f t="shared" si="1"/>
        <v>1.0000000000000007</v>
      </c>
      <c r="C111" s="26">
        <f>1/'PARAMETRI SISMICI'!$G$19*IF(B111&lt;'PARAMETRI SISMICI'!$G$25,'PARAMETRI SISMICI'!$G$20*'PARAMETRI SISMICI'!$G$23*'PARAMETRI SISMICI'!$G$29*'PARAMETRI SISMICI'!$G$9*(B111/'PARAMETRI SISMICI'!$G$25+1/('PARAMETRI SISMICI'!$G$29*'PARAMETRI SISMICI'!$G$9)*(1-B111/'PARAMETRI SISMICI'!$G$25)),IF(B111&lt;'PARAMETRI SISMICI'!$G$26,'PARAMETRI SISMICI'!$G$20*'PARAMETRI SISMICI'!$G$23*'PARAMETRI SISMICI'!$G$29*'PARAMETRI SISMICI'!$G$9,IF(B111&lt;'PARAMETRI SISMICI'!$G$27,'PARAMETRI SISMICI'!$G$20*'PARAMETRI SISMICI'!$G$23*'PARAMETRI SISMICI'!$G$29*'PARAMETRI SISMICI'!$G$9*('PARAMETRI SISMICI'!$G$26/B111),'PARAMETRI SISMICI'!$G$20*'PARAMETRI SISMICI'!$G$23*'PARAMETRI SISMICI'!$G$29*'PARAMETRI SISMICI'!$G$9*(('PARAMETRI SISMICI'!$G$26*'PARAMETRI SISMICI'!$G$27)/B111^2))))</f>
        <v>0.33562034206647595</v>
      </c>
      <c r="D111" s="26">
        <f>1/'PARAMETRI SISMICI'!$G$19*IF(B111&lt;'PARAMETRI SISMICI'!$G$25,'PARAMETRI SISMICI'!$G$20*'PARAMETRI SISMICI'!$G$23*'PARAMETRI SISMICI'!$G$30*'PARAMETRI SISMICI'!$G$9*(B111/'PARAMETRI SISMICI'!$G$25+1/('PARAMETRI SISMICI'!$G$30*'PARAMETRI SISMICI'!$G$9)*(1-B111/'PARAMETRI SISMICI'!$G$25)),IF(B111&lt;'PARAMETRI SISMICI'!$G$26,'PARAMETRI SISMICI'!$G$20*'PARAMETRI SISMICI'!$G$23*'PARAMETRI SISMICI'!$G$30*'PARAMETRI SISMICI'!$G$9,IF(B111&lt;'PARAMETRI SISMICI'!$G$27,'PARAMETRI SISMICI'!$G$20*'PARAMETRI SISMICI'!$G$23*'PARAMETRI SISMICI'!$G$30*'PARAMETRI SISMICI'!$G$9*('PARAMETRI SISMICI'!$G$26/B111),'PARAMETRI SISMICI'!$G$20*'PARAMETRI SISMICI'!$G$23*'PARAMETRI SISMICI'!$G$30*'PARAMETRI SISMICI'!$G$9*(('PARAMETRI SISMICI'!$G$26*'PARAMETRI SISMICI'!$G$27)/B111^2))))</f>
        <v>0.11653484099530412</v>
      </c>
      <c r="E111" s="5"/>
      <c r="F111" s="5"/>
      <c r="G111" s="5"/>
      <c r="H111" s="5"/>
      <c r="I111" s="5"/>
      <c r="J111" s="5"/>
      <c r="K111" s="5"/>
      <c r="L111" s="5"/>
      <c r="M111" s="5"/>
      <c r="N111" s="5"/>
    </row>
    <row r="112" spans="2:14" x14ac:dyDescent="0.25">
      <c r="B112" s="32">
        <f t="shared" si="1"/>
        <v>1.0100000000000007</v>
      </c>
      <c r="C112" s="26">
        <f>1/'PARAMETRI SISMICI'!$G$19*IF(B112&lt;'PARAMETRI SISMICI'!$G$25,'PARAMETRI SISMICI'!$G$20*'PARAMETRI SISMICI'!$G$23*'PARAMETRI SISMICI'!$G$29*'PARAMETRI SISMICI'!$G$9*(B112/'PARAMETRI SISMICI'!$G$25+1/('PARAMETRI SISMICI'!$G$29*'PARAMETRI SISMICI'!$G$9)*(1-B112/'PARAMETRI SISMICI'!$G$25)),IF(B112&lt;'PARAMETRI SISMICI'!$G$26,'PARAMETRI SISMICI'!$G$20*'PARAMETRI SISMICI'!$G$23*'PARAMETRI SISMICI'!$G$29*'PARAMETRI SISMICI'!$G$9,IF(B112&lt;'PARAMETRI SISMICI'!$G$27,'PARAMETRI SISMICI'!$G$20*'PARAMETRI SISMICI'!$G$23*'PARAMETRI SISMICI'!$G$29*'PARAMETRI SISMICI'!$G$9*('PARAMETRI SISMICI'!$G$26/B112),'PARAMETRI SISMICI'!$G$20*'PARAMETRI SISMICI'!$G$23*'PARAMETRI SISMICI'!$G$29*'PARAMETRI SISMICI'!$G$9*(('PARAMETRI SISMICI'!$G$26*'PARAMETRI SISMICI'!$G$27)/B112^2))))</f>
        <v>0.33229736838264945</v>
      </c>
      <c r="D112" s="26">
        <f>1/'PARAMETRI SISMICI'!$G$19*IF(B112&lt;'PARAMETRI SISMICI'!$G$25,'PARAMETRI SISMICI'!$G$20*'PARAMETRI SISMICI'!$G$23*'PARAMETRI SISMICI'!$G$30*'PARAMETRI SISMICI'!$G$9*(B112/'PARAMETRI SISMICI'!$G$25+1/('PARAMETRI SISMICI'!$G$30*'PARAMETRI SISMICI'!$G$9)*(1-B112/'PARAMETRI SISMICI'!$G$25)),IF(B112&lt;'PARAMETRI SISMICI'!$G$26,'PARAMETRI SISMICI'!$G$20*'PARAMETRI SISMICI'!$G$23*'PARAMETRI SISMICI'!$G$30*'PARAMETRI SISMICI'!$G$9,IF(B112&lt;'PARAMETRI SISMICI'!$G$27,'PARAMETRI SISMICI'!$G$20*'PARAMETRI SISMICI'!$G$23*'PARAMETRI SISMICI'!$G$30*'PARAMETRI SISMICI'!$G$9*('PARAMETRI SISMICI'!$G$26/B112),'PARAMETRI SISMICI'!$G$20*'PARAMETRI SISMICI'!$G$23*'PARAMETRI SISMICI'!$G$30*'PARAMETRI SISMICI'!$G$9*(('PARAMETRI SISMICI'!$G$26*'PARAMETRI SISMICI'!$G$27)/B112^2))))</f>
        <v>0.11538103068841991</v>
      </c>
      <c r="E112" s="5"/>
      <c r="F112" s="5"/>
      <c r="G112" s="5"/>
      <c r="H112" s="5"/>
      <c r="I112" s="5"/>
      <c r="J112" s="5"/>
      <c r="K112" s="5"/>
      <c r="L112" s="5"/>
      <c r="M112" s="5"/>
      <c r="N112" s="5"/>
    </row>
    <row r="113" spans="2:14" x14ac:dyDescent="0.25">
      <c r="B113" s="32">
        <f t="shared" si="1"/>
        <v>1.0200000000000007</v>
      </c>
      <c r="C113" s="26">
        <f>1/'PARAMETRI SISMICI'!$G$19*IF(B113&lt;'PARAMETRI SISMICI'!$G$25,'PARAMETRI SISMICI'!$G$20*'PARAMETRI SISMICI'!$G$23*'PARAMETRI SISMICI'!$G$29*'PARAMETRI SISMICI'!$G$9*(B113/'PARAMETRI SISMICI'!$G$25+1/('PARAMETRI SISMICI'!$G$29*'PARAMETRI SISMICI'!$G$9)*(1-B113/'PARAMETRI SISMICI'!$G$25)),IF(B113&lt;'PARAMETRI SISMICI'!$G$26,'PARAMETRI SISMICI'!$G$20*'PARAMETRI SISMICI'!$G$23*'PARAMETRI SISMICI'!$G$29*'PARAMETRI SISMICI'!$G$9,IF(B113&lt;'PARAMETRI SISMICI'!$G$27,'PARAMETRI SISMICI'!$G$20*'PARAMETRI SISMICI'!$G$23*'PARAMETRI SISMICI'!$G$29*'PARAMETRI SISMICI'!$G$9*('PARAMETRI SISMICI'!$G$26/B113),'PARAMETRI SISMICI'!$G$20*'PARAMETRI SISMICI'!$G$23*'PARAMETRI SISMICI'!$G$29*'PARAMETRI SISMICI'!$G$9*(('PARAMETRI SISMICI'!$G$26*'PARAMETRI SISMICI'!$G$27)/B113^2))))</f>
        <v>0.32903955104556465</v>
      </c>
      <c r="D113" s="26">
        <f>1/'PARAMETRI SISMICI'!$G$19*IF(B113&lt;'PARAMETRI SISMICI'!$G$25,'PARAMETRI SISMICI'!$G$20*'PARAMETRI SISMICI'!$G$23*'PARAMETRI SISMICI'!$G$30*'PARAMETRI SISMICI'!$G$9*(B113/'PARAMETRI SISMICI'!$G$25+1/('PARAMETRI SISMICI'!$G$30*'PARAMETRI SISMICI'!$G$9)*(1-B113/'PARAMETRI SISMICI'!$G$25)),IF(B113&lt;'PARAMETRI SISMICI'!$G$26,'PARAMETRI SISMICI'!$G$20*'PARAMETRI SISMICI'!$G$23*'PARAMETRI SISMICI'!$G$30*'PARAMETRI SISMICI'!$G$9,IF(B113&lt;'PARAMETRI SISMICI'!$G$27,'PARAMETRI SISMICI'!$G$20*'PARAMETRI SISMICI'!$G$23*'PARAMETRI SISMICI'!$G$30*'PARAMETRI SISMICI'!$G$9*('PARAMETRI SISMICI'!$G$26/B113),'PARAMETRI SISMICI'!$G$20*'PARAMETRI SISMICI'!$G$23*'PARAMETRI SISMICI'!$G$30*'PARAMETRI SISMICI'!$G$9*(('PARAMETRI SISMICI'!$G$26*'PARAMETRI SISMICI'!$G$27)/B113^2))))</f>
        <v>0.11424984411304327</v>
      </c>
      <c r="E113" s="5"/>
      <c r="F113" s="5"/>
      <c r="G113" s="5"/>
      <c r="H113" s="5"/>
      <c r="I113" s="5"/>
      <c r="J113" s="5"/>
      <c r="K113" s="5"/>
      <c r="L113" s="5"/>
      <c r="M113" s="5"/>
      <c r="N113" s="5"/>
    </row>
    <row r="114" spans="2:14" x14ac:dyDescent="0.25">
      <c r="B114" s="32">
        <f t="shared" si="1"/>
        <v>1.0300000000000007</v>
      </c>
      <c r="C114" s="26">
        <f>1/'PARAMETRI SISMICI'!$G$19*IF(B114&lt;'PARAMETRI SISMICI'!$G$25,'PARAMETRI SISMICI'!$G$20*'PARAMETRI SISMICI'!$G$23*'PARAMETRI SISMICI'!$G$29*'PARAMETRI SISMICI'!$G$9*(B114/'PARAMETRI SISMICI'!$G$25+1/('PARAMETRI SISMICI'!$G$29*'PARAMETRI SISMICI'!$G$9)*(1-B114/'PARAMETRI SISMICI'!$G$25)),IF(B114&lt;'PARAMETRI SISMICI'!$G$26,'PARAMETRI SISMICI'!$G$20*'PARAMETRI SISMICI'!$G$23*'PARAMETRI SISMICI'!$G$29*'PARAMETRI SISMICI'!$G$9,IF(B114&lt;'PARAMETRI SISMICI'!$G$27,'PARAMETRI SISMICI'!$G$20*'PARAMETRI SISMICI'!$G$23*'PARAMETRI SISMICI'!$G$29*'PARAMETRI SISMICI'!$G$9*('PARAMETRI SISMICI'!$G$26/B114),'PARAMETRI SISMICI'!$G$20*'PARAMETRI SISMICI'!$G$23*'PARAMETRI SISMICI'!$G$29*'PARAMETRI SISMICI'!$G$9*(('PARAMETRI SISMICI'!$G$26*'PARAMETRI SISMICI'!$G$27)/B114^2))))</f>
        <v>0.32584499229754943</v>
      </c>
      <c r="D114" s="26">
        <f>1/'PARAMETRI SISMICI'!$G$19*IF(B114&lt;'PARAMETRI SISMICI'!$G$25,'PARAMETRI SISMICI'!$G$20*'PARAMETRI SISMICI'!$G$23*'PARAMETRI SISMICI'!$G$30*'PARAMETRI SISMICI'!$G$9*(B114/'PARAMETRI SISMICI'!$G$25+1/('PARAMETRI SISMICI'!$G$30*'PARAMETRI SISMICI'!$G$9)*(1-B114/'PARAMETRI SISMICI'!$G$25)),IF(B114&lt;'PARAMETRI SISMICI'!$G$26,'PARAMETRI SISMICI'!$G$20*'PARAMETRI SISMICI'!$G$23*'PARAMETRI SISMICI'!$G$30*'PARAMETRI SISMICI'!$G$9,IF(B114&lt;'PARAMETRI SISMICI'!$G$27,'PARAMETRI SISMICI'!$G$20*'PARAMETRI SISMICI'!$G$23*'PARAMETRI SISMICI'!$G$30*'PARAMETRI SISMICI'!$G$9*('PARAMETRI SISMICI'!$G$26/B114),'PARAMETRI SISMICI'!$G$20*'PARAMETRI SISMICI'!$G$23*'PARAMETRI SISMICI'!$G$30*'PARAMETRI SISMICI'!$G$9*(('PARAMETRI SISMICI'!$G$26*'PARAMETRI SISMICI'!$G$27)/B114^2))))</f>
        <v>0.11314062232553798</v>
      </c>
      <c r="E114" s="5"/>
      <c r="F114" s="5"/>
      <c r="G114" s="5"/>
      <c r="H114" s="5"/>
      <c r="I114" s="5"/>
      <c r="J114" s="5"/>
      <c r="K114" s="5"/>
      <c r="L114" s="5"/>
      <c r="M114" s="5"/>
      <c r="N114" s="5"/>
    </row>
    <row r="115" spans="2:14" x14ac:dyDescent="0.25">
      <c r="B115" s="32">
        <f t="shared" si="1"/>
        <v>1.0400000000000007</v>
      </c>
      <c r="C115" s="26">
        <f>1/'PARAMETRI SISMICI'!$G$19*IF(B115&lt;'PARAMETRI SISMICI'!$G$25,'PARAMETRI SISMICI'!$G$20*'PARAMETRI SISMICI'!$G$23*'PARAMETRI SISMICI'!$G$29*'PARAMETRI SISMICI'!$G$9*(B115/'PARAMETRI SISMICI'!$G$25+1/('PARAMETRI SISMICI'!$G$29*'PARAMETRI SISMICI'!$G$9)*(1-B115/'PARAMETRI SISMICI'!$G$25)),IF(B115&lt;'PARAMETRI SISMICI'!$G$26,'PARAMETRI SISMICI'!$G$20*'PARAMETRI SISMICI'!$G$23*'PARAMETRI SISMICI'!$G$29*'PARAMETRI SISMICI'!$G$9,IF(B115&lt;'PARAMETRI SISMICI'!$G$27,'PARAMETRI SISMICI'!$G$20*'PARAMETRI SISMICI'!$G$23*'PARAMETRI SISMICI'!$G$29*'PARAMETRI SISMICI'!$G$9*('PARAMETRI SISMICI'!$G$26/B115),'PARAMETRI SISMICI'!$G$20*'PARAMETRI SISMICI'!$G$23*'PARAMETRI SISMICI'!$G$29*'PARAMETRI SISMICI'!$G$9*(('PARAMETRI SISMICI'!$G$26*'PARAMETRI SISMICI'!$G$27)/B115^2))))</f>
        <v>0.32271186737161145</v>
      </c>
      <c r="D115" s="26">
        <f>1/'PARAMETRI SISMICI'!$G$19*IF(B115&lt;'PARAMETRI SISMICI'!$G$25,'PARAMETRI SISMICI'!$G$20*'PARAMETRI SISMICI'!$G$23*'PARAMETRI SISMICI'!$G$30*'PARAMETRI SISMICI'!$G$9*(B115/'PARAMETRI SISMICI'!$G$25+1/('PARAMETRI SISMICI'!$G$30*'PARAMETRI SISMICI'!$G$9)*(1-B115/'PARAMETRI SISMICI'!$G$25)),IF(B115&lt;'PARAMETRI SISMICI'!$G$26,'PARAMETRI SISMICI'!$G$20*'PARAMETRI SISMICI'!$G$23*'PARAMETRI SISMICI'!$G$30*'PARAMETRI SISMICI'!$G$9,IF(B115&lt;'PARAMETRI SISMICI'!$G$27,'PARAMETRI SISMICI'!$G$20*'PARAMETRI SISMICI'!$G$23*'PARAMETRI SISMICI'!$G$30*'PARAMETRI SISMICI'!$G$9*('PARAMETRI SISMICI'!$G$26/B115),'PARAMETRI SISMICI'!$G$20*'PARAMETRI SISMICI'!$G$23*'PARAMETRI SISMICI'!$G$30*'PARAMETRI SISMICI'!$G$9*(('PARAMETRI SISMICI'!$G$26*'PARAMETRI SISMICI'!$G$27)/B115^2))))</f>
        <v>0.11205273172625396</v>
      </c>
      <c r="E115" s="5"/>
      <c r="F115" s="5"/>
      <c r="G115" s="5"/>
      <c r="H115" s="5"/>
      <c r="I115" s="5"/>
      <c r="J115" s="5"/>
      <c r="K115" s="5"/>
      <c r="L115" s="5"/>
      <c r="M115" s="5"/>
      <c r="N115" s="5"/>
    </row>
    <row r="116" spans="2:14" x14ac:dyDescent="0.25">
      <c r="B116" s="32">
        <f t="shared" si="1"/>
        <v>1.0500000000000007</v>
      </c>
      <c r="C116" s="26">
        <f>1/'PARAMETRI SISMICI'!$G$19*IF(B116&lt;'PARAMETRI SISMICI'!$G$25,'PARAMETRI SISMICI'!$G$20*'PARAMETRI SISMICI'!$G$23*'PARAMETRI SISMICI'!$G$29*'PARAMETRI SISMICI'!$G$9*(B116/'PARAMETRI SISMICI'!$G$25+1/('PARAMETRI SISMICI'!$G$29*'PARAMETRI SISMICI'!$G$9)*(1-B116/'PARAMETRI SISMICI'!$G$25)),IF(B116&lt;'PARAMETRI SISMICI'!$G$26,'PARAMETRI SISMICI'!$G$20*'PARAMETRI SISMICI'!$G$23*'PARAMETRI SISMICI'!$G$29*'PARAMETRI SISMICI'!$G$9,IF(B116&lt;'PARAMETRI SISMICI'!$G$27,'PARAMETRI SISMICI'!$G$20*'PARAMETRI SISMICI'!$G$23*'PARAMETRI SISMICI'!$G$29*'PARAMETRI SISMICI'!$G$9*('PARAMETRI SISMICI'!$G$26/B116),'PARAMETRI SISMICI'!$G$20*'PARAMETRI SISMICI'!$G$23*'PARAMETRI SISMICI'!$G$29*'PARAMETRI SISMICI'!$G$9*(('PARAMETRI SISMICI'!$G$26*'PARAMETRI SISMICI'!$G$27)/B116^2))))</f>
        <v>0.3196384210156914</v>
      </c>
      <c r="D116" s="26">
        <f>1/'PARAMETRI SISMICI'!$G$19*IF(B116&lt;'PARAMETRI SISMICI'!$G$25,'PARAMETRI SISMICI'!$G$20*'PARAMETRI SISMICI'!$G$23*'PARAMETRI SISMICI'!$G$30*'PARAMETRI SISMICI'!$G$9*(B116/'PARAMETRI SISMICI'!$G$25+1/('PARAMETRI SISMICI'!$G$30*'PARAMETRI SISMICI'!$G$9)*(1-B116/'PARAMETRI SISMICI'!$G$25)),IF(B116&lt;'PARAMETRI SISMICI'!$G$26,'PARAMETRI SISMICI'!$G$20*'PARAMETRI SISMICI'!$G$23*'PARAMETRI SISMICI'!$G$30*'PARAMETRI SISMICI'!$G$9,IF(B116&lt;'PARAMETRI SISMICI'!$G$27,'PARAMETRI SISMICI'!$G$20*'PARAMETRI SISMICI'!$G$23*'PARAMETRI SISMICI'!$G$30*'PARAMETRI SISMICI'!$G$9*('PARAMETRI SISMICI'!$G$26/B116),'PARAMETRI SISMICI'!$G$20*'PARAMETRI SISMICI'!$G$23*'PARAMETRI SISMICI'!$G$30*'PARAMETRI SISMICI'!$G$9*(('PARAMETRI SISMICI'!$G$26*'PARAMETRI SISMICI'!$G$27)/B116^2))))</f>
        <v>0.11098556285267061</v>
      </c>
      <c r="E116" s="5"/>
      <c r="F116" s="5"/>
      <c r="G116" s="5"/>
      <c r="H116" s="5"/>
      <c r="I116" s="5"/>
      <c r="J116" s="5"/>
      <c r="K116" s="5"/>
      <c r="L116" s="5"/>
      <c r="M116" s="5"/>
      <c r="N116" s="5"/>
    </row>
    <row r="117" spans="2:14" x14ac:dyDescent="0.25">
      <c r="B117" s="32">
        <f t="shared" si="1"/>
        <v>1.0600000000000007</v>
      </c>
      <c r="C117" s="26">
        <f>1/'PARAMETRI SISMICI'!$G$19*IF(B117&lt;'PARAMETRI SISMICI'!$G$25,'PARAMETRI SISMICI'!$G$20*'PARAMETRI SISMICI'!$G$23*'PARAMETRI SISMICI'!$G$29*'PARAMETRI SISMICI'!$G$9*(B117/'PARAMETRI SISMICI'!$G$25+1/('PARAMETRI SISMICI'!$G$29*'PARAMETRI SISMICI'!$G$9)*(1-B117/'PARAMETRI SISMICI'!$G$25)),IF(B117&lt;'PARAMETRI SISMICI'!$G$26,'PARAMETRI SISMICI'!$G$20*'PARAMETRI SISMICI'!$G$23*'PARAMETRI SISMICI'!$G$29*'PARAMETRI SISMICI'!$G$9,IF(B117&lt;'PARAMETRI SISMICI'!$G$27,'PARAMETRI SISMICI'!$G$20*'PARAMETRI SISMICI'!$G$23*'PARAMETRI SISMICI'!$G$29*'PARAMETRI SISMICI'!$G$9*('PARAMETRI SISMICI'!$G$26/B117),'PARAMETRI SISMICI'!$G$20*'PARAMETRI SISMICI'!$G$23*'PARAMETRI SISMICI'!$G$29*'PARAMETRI SISMICI'!$G$9*(('PARAMETRI SISMICI'!$G$26*'PARAMETRI SISMICI'!$G$27)/B117^2))))</f>
        <v>0.31662296421365654</v>
      </c>
      <c r="D117" s="26">
        <f>1/'PARAMETRI SISMICI'!$G$19*IF(B117&lt;'PARAMETRI SISMICI'!$G$25,'PARAMETRI SISMICI'!$G$20*'PARAMETRI SISMICI'!$G$23*'PARAMETRI SISMICI'!$G$30*'PARAMETRI SISMICI'!$G$9*(B117/'PARAMETRI SISMICI'!$G$25+1/('PARAMETRI SISMICI'!$G$30*'PARAMETRI SISMICI'!$G$9)*(1-B117/'PARAMETRI SISMICI'!$G$25)),IF(B117&lt;'PARAMETRI SISMICI'!$G$26,'PARAMETRI SISMICI'!$G$20*'PARAMETRI SISMICI'!$G$23*'PARAMETRI SISMICI'!$G$30*'PARAMETRI SISMICI'!$G$9,IF(B117&lt;'PARAMETRI SISMICI'!$G$27,'PARAMETRI SISMICI'!$G$20*'PARAMETRI SISMICI'!$G$23*'PARAMETRI SISMICI'!$G$30*'PARAMETRI SISMICI'!$G$9*('PARAMETRI SISMICI'!$G$26/B117),'PARAMETRI SISMICI'!$G$20*'PARAMETRI SISMICI'!$G$23*'PARAMETRI SISMICI'!$G$30*'PARAMETRI SISMICI'!$G$9*(('PARAMETRI SISMICI'!$G$26*'PARAMETRI SISMICI'!$G$27)/B117^2))))</f>
        <v>0.10993852924085294</v>
      </c>
      <c r="E117" s="5"/>
      <c r="F117" s="5"/>
      <c r="G117" s="5"/>
      <c r="H117" s="5"/>
      <c r="I117" s="5"/>
      <c r="J117" s="5"/>
      <c r="K117" s="5"/>
      <c r="L117" s="5"/>
      <c r="M117" s="5"/>
      <c r="N117" s="5"/>
    </row>
    <row r="118" spans="2:14" x14ac:dyDescent="0.25">
      <c r="B118" s="32">
        <f t="shared" si="1"/>
        <v>1.0700000000000007</v>
      </c>
      <c r="C118" s="26">
        <f>1/'PARAMETRI SISMICI'!$G$19*IF(B118&lt;'PARAMETRI SISMICI'!$G$25,'PARAMETRI SISMICI'!$G$20*'PARAMETRI SISMICI'!$G$23*'PARAMETRI SISMICI'!$G$29*'PARAMETRI SISMICI'!$G$9*(B118/'PARAMETRI SISMICI'!$G$25+1/('PARAMETRI SISMICI'!$G$29*'PARAMETRI SISMICI'!$G$9)*(1-B118/'PARAMETRI SISMICI'!$G$25)),IF(B118&lt;'PARAMETRI SISMICI'!$G$26,'PARAMETRI SISMICI'!$G$20*'PARAMETRI SISMICI'!$G$23*'PARAMETRI SISMICI'!$G$29*'PARAMETRI SISMICI'!$G$9,IF(B118&lt;'PARAMETRI SISMICI'!$G$27,'PARAMETRI SISMICI'!$G$20*'PARAMETRI SISMICI'!$G$23*'PARAMETRI SISMICI'!$G$29*'PARAMETRI SISMICI'!$G$9*('PARAMETRI SISMICI'!$G$26/B118),'PARAMETRI SISMICI'!$G$20*'PARAMETRI SISMICI'!$G$23*'PARAMETRI SISMICI'!$G$29*'PARAMETRI SISMICI'!$G$9*(('PARAMETRI SISMICI'!$G$26*'PARAMETRI SISMICI'!$G$27)/B118^2))))</f>
        <v>0.31366387109016441</v>
      </c>
      <c r="D118" s="26">
        <f>1/'PARAMETRI SISMICI'!$G$19*IF(B118&lt;'PARAMETRI SISMICI'!$G$25,'PARAMETRI SISMICI'!$G$20*'PARAMETRI SISMICI'!$G$23*'PARAMETRI SISMICI'!$G$30*'PARAMETRI SISMICI'!$G$9*(B118/'PARAMETRI SISMICI'!$G$25+1/('PARAMETRI SISMICI'!$G$30*'PARAMETRI SISMICI'!$G$9)*(1-B118/'PARAMETRI SISMICI'!$G$25)),IF(B118&lt;'PARAMETRI SISMICI'!$G$26,'PARAMETRI SISMICI'!$G$20*'PARAMETRI SISMICI'!$G$23*'PARAMETRI SISMICI'!$G$30*'PARAMETRI SISMICI'!$G$9,IF(B118&lt;'PARAMETRI SISMICI'!$G$27,'PARAMETRI SISMICI'!$G$20*'PARAMETRI SISMICI'!$G$23*'PARAMETRI SISMICI'!$G$30*'PARAMETRI SISMICI'!$G$9*('PARAMETRI SISMICI'!$G$26/B118),'PARAMETRI SISMICI'!$G$20*'PARAMETRI SISMICI'!$G$23*'PARAMETRI SISMICI'!$G$30*'PARAMETRI SISMICI'!$G$9*(('PARAMETRI SISMICI'!$G$26*'PARAMETRI SISMICI'!$G$27)/B118^2))))</f>
        <v>0.10891106635075153</v>
      </c>
      <c r="E118" s="5"/>
      <c r="F118" s="5"/>
      <c r="G118" s="5"/>
      <c r="H118" s="5"/>
      <c r="I118" s="5"/>
      <c r="J118" s="5"/>
      <c r="K118" s="5"/>
      <c r="L118" s="5"/>
      <c r="M118" s="5"/>
      <c r="N118" s="5"/>
    </row>
    <row r="119" spans="2:14" x14ac:dyDescent="0.25">
      <c r="B119" s="32">
        <f t="shared" si="1"/>
        <v>1.0800000000000007</v>
      </c>
      <c r="C119" s="26">
        <f>1/'PARAMETRI SISMICI'!$G$19*IF(B119&lt;'PARAMETRI SISMICI'!$G$25,'PARAMETRI SISMICI'!$G$20*'PARAMETRI SISMICI'!$G$23*'PARAMETRI SISMICI'!$G$29*'PARAMETRI SISMICI'!$G$9*(B119/'PARAMETRI SISMICI'!$G$25+1/('PARAMETRI SISMICI'!$G$29*'PARAMETRI SISMICI'!$G$9)*(1-B119/'PARAMETRI SISMICI'!$G$25)),IF(B119&lt;'PARAMETRI SISMICI'!$G$26,'PARAMETRI SISMICI'!$G$20*'PARAMETRI SISMICI'!$G$23*'PARAMETRI SISMICI'!$G$29*'PARAMETRI SISMICI'!$G$9,IF(B119&lt;'PARAMETRI SISMICI'!$G$27,'PARAMETRI SISMICI'!$G$20*'PARAMETRI SISMICI'!$G$23*'PARAMETRI SISMICI'!$G$29*'PARAMETRI SISMICI'!$G$9*('PARAMETRI SISMICI'!$G$26/B119),'PARAMETRI SISMICI'!$G$20*'PARAMETRI SISMICI'!$G$23*'PARAMETRI SISMICI'!$G$29*'PARAMETRI SISMICI'!$G$9*(('PARAMETRI SISMICI'!$G$26*'PARAMETRI SISMICI'!$G$27)/B119^2))))</f>
        <v>0.31075957598747772</v>
      </c>
      <c r="D119" s="26">
        <f>1/'PARAMETRI SISMICI'!$G$19*IF(B119&lt;'PARAMETRI SISMICI'!$G$25,'PARAMETRI SISMICI'!$G$20*'PARAMETRI SISMICI'!$G$23*'PARAMETRI SISMICI'!$G$30*'PARAMETRI SISMICI'!$G$9*(B119/'PARAMETRI SISMICI'!$G$25+1/('PARAMETRI SISMICI'!$G$30*'PARAMETRI SISMICI'!$G$9)*(1-B119/'PARAMETRI SISMICI'!$G$25)),IF(B119&lt;'PARAMETRI SISMICI'!$G$26,'PARAMETRI SISMICI'!$G$20*'PARAMETRI SISMICI'!$G$23*'PARAMETRI SISMICI'!$G$30*'PARAMETRI SISMICI'!$G$9,IF(B119&lt;'PARAMETRI SISMICI'!$G$27,'PARAMETRI SISMICI'!$G$20*'PARAMETRI SISMICI'!$G$23*'PARAMETRI SISMICI'!$G$30*'PARAMETRI SISMICI'!$G$9*('PARAMETRI SISMICI'!$G$26/B119),'PARAMETRI SISMICI'!$G$20*'PARAMETRI SISMICI'!$G$23*'PARAMETRI SISMICI'!$G$30*'PARAMETRI SISMICI'!$G$9*(('PARAMETRI SISMICI'!$G$26*'PARAMETRI SISMICI'!$G$27)/B119^2))))</f>
        <v>0.10790263055120752</v>
      </c>
      <c r="E119" s="5"/>
      <c r="F119" s="5"/>
      <c r="G119" s="5"/>
      <c r="H119" s="5"/>
      <c r="I119" s="5"/>
      <c r="J119" s="5"/>
      <c r="K119" s="5"/>
      <c r="L119" s="5"/>
      <c r="M119" s="5"/>
      <c r="N119" s="5"/>
    </row>
    <row r="120" spans="2:14" x14ac:dyDescent="0.25">
      <c r="B120" s="32">
        <f t="shared" si="1"/>
        <v>1.0900000000000007</v>
      </c>
      <c r="C120" s="26">
        <f>1/'PARAMETRI SISMICI'!$G$19*IF(B120&lt;'PARAMETRI SISMICI'!$G$25,'PARAMETRI SISMICI'!$G$20*'PARAMETRI SISMICI'!$G$23*'PARAMETRI SISMICI'!$G$29*'PARAMETRI SISMICI'!$G$9*(B120/'PARAMETRI SISMICI'!$G$25+1/('PARAMETRI SISMICI'!$G$29*'PARAMETRI SISMICI'!$G$9)*(1-B120/'PARAMETRI SISMICI'!$G$25)),IF(B120&lt;'PARAMETRI SISMICI'!$G$26,'PARAMETRI SISMICI'!$G$20*'PARAMETRI SISMICI'!$G$23*'PARAMETRI SISMICI'!$G$29*'PARAMETRI SISMICI'!$G$9,IF(B120&lt;'PARAMETRI SISMICI'!$G$27,'PARAMETRI SISMICI'!$G$20*'PARAMETRI SISMICI'!$G$23*'PARAMETRI SISMICI'!$G$29*'PARAMETRI SISMICI'!$G$9*('PARAMETRI SISMICI'!$G$26/B120),'PARAMETRI SISMICI'!$G$20*'PARAMETRI SISMICI'!$G$23*'PARAMETRI SISMICI'!$G$29*'PARAMETRI SISMICI'!$G$9*(('PARAMETRI SISMICI'!$G$26*'PARAMETRI SISMICI'!$G$27)/B120^2))))</f>
        <v>0.30790857070318894</v>
      </c>
      <c r="D120" s="26">
        <f>1/'PARAMETRI SISMICI'!$G$19*IF(B120&lt;'PARAMETRI SISMICI'!$G$25,'PARAMETRI SISMICI'!$G$20*'PARAMETRI SISMICI'!$G$23*'PARAMETRI SISMICI'!$G$30*'PARAMETRI SISMICI'!$G$9*(B120/'PARAMETRI SISMICI'!$G$25+1/('PARAMETRI SISMICI'!$G$30*'PARAMETRI SISMICI'!$G$9)*(1-B120/'PARAMETRI SISMICI'!$G$25)),IF(B120&lt;'PARAMETRI SISMICI'!$G$26,'PARAMETRI SISMICI'!$G$20*'PARAMETRI SISMICI'!$G$23*'PARAMETRI SISMICI'!$G$30*'PARAMETRI SISMICI'!$G$9,IF(B120&lt;'PARAMETRI SISMICI'!$G$27,'PARAMETRI SISMICI'!$G$20*'PARAMETRI SISMICI'!$G$23*'PARAMETRI SISMICI'!$G$30*'PARAMETRI SISMICI'!$G$9*('PARAMETRI SISMICI'!$G$26/B120),'PARAMETRI SISMICI'!$G$20*'PARAMETRI SISMICI'!$G$23*'PARAMETRI SISMICI'!$G$30*'PARAMETRI SISMICI'!$G$9*(('PARAMETRI SISMICI'!$G$26*'PARAMETRI SISMICI'!$G$27)/B120^2))))</f>
        <v>0.10691269816082946</v>
      </c>
      <c r="E120" s="5"/>
      <c r="F120" s="5"/>
      <c r="G120" s="5"/>
      <c r="H120" s="5"/>
      <c r="I120" s="5"/>
      <c r="J120" s="5"/>
      <c r="K120" s="5"/>
      <c r="L120" s="5"/>
      <c r="M120" s="5"/>
      <c r="N120" s="5"/>
    </row>
    <row r="121" spans="2:14" x14ac:dyDescent="0.25">
      <c r="B121" s="32">
        <f t="shared" si="1"/>
        <v>1.1000000000000008</v>
      </c>
      <c r="C121" s="26">
        <f>1/'PARAMETRI SISMICI'!$G$19*IF(B121&lt;'PARAMETRI SISMICI'!$G$25,'PARAMETRI SISMICI'!$G$20*'PARAMETRI SISMICI'!$G$23*'PARAMETRI SISMICI'!$G$29*'PARAMETRI SISMICI'!$G$9*(B121/'PARAMETRI SISMICI'!$G$25+1/('PARAMETRI SISMICI'!$G$29*'PARAMETRI SISMICI'!$G$9)*(1-B121/'PARAMETRI SISMICI'!$G$25)),IF(B121&lt;'PARAMETRI SISMICI'!$G$26,'PARAMETRI SISMICI'!$G$20*'PARAMETRI SISMICI'!$G$23*'PARAMETRI SISMICI'!$G$29*'PARAMETRI SISMICI'!$G$9,IF(B121&lt;'PARAMETRI SISMICI'!$G$27,'PARAMETRI SISMICI'!$G$20*'PARAMETRI SISMICI'!$G$23*'PARAMETRI SISMICI'!$G$29*'PARAMETRI SISMICI'!$G$9*('PARAMETRI SISMICI'!$G$26/B121),'PARAMETRI SISMICI'!$G$20*'PARAMETRI SISMICI'!$G$23*'PARAMETRI SISMICI'!$G$29*'PARAMETRI SISMICI'!$G$9*(('PARAMETRI SISMICI'!$G$26*'PARAMETRI SISMICI'!$G$27)/B121^2))))</f>
        <v>0.30510940187861452</v>
      </c>
      <c r="D121" s="26">
        <f>1/'PARAMETRI SISMICI'!$G$19*IF(B121&lt;'PARAMETRI SISMICI'!$G$25,'PARAMETRI SISMICI'!$G$20*'PARAMETRI SISMICI'!$G$23*'PARAMETRI SISMICI'!$G$30*'PARAMETRI SISMICI'!$G$9*(B121/'PARAMETRI SISMICI'!$G$25+1/('PARAMETRI SISMICI'!$G$30*'PARAMETRI SISMICI'!$G$9)*(1-B121/'PARAMETRI SISMICI'!$G$25)),IF(B121&lt;'PARAMETRI SISMICI'!$G$26,'PARAMETRI SISMICI'!$G$20*'PARAMETRI SISMICI'!$G$23*'PARAMETRI SISMICI'!$G$30*'PARAMETRI SISMICI'!$G$9,IF(B121&lt;'PARAMETRI SISMICI'!$G$27,'PARAMETRI SISMICI'!$G$20*'PARAMETRI SISMICI'!$G$23*'PARAMETRI SISMICI'!$G$30*'PARAMETRI SISMICI'!$G$9*('PARAMETRI SISMICI'!$G$26/B121),'PARAMETRI SISMICI'!$G$20*'PARAMETRI SISMICI'!$G$23*'PARAMETRI SISMICI'!$G$30*'PARAMETRI SISMICI'!$G$9*(('PARAMETRI SISMICI'!$G$26*'PARAMETRI SISMICI'!$G$27)/B121^2))))</f>
        <v>0.10594076454118558</v>
      </c>
      <c r="E121" s="5"/>
      <c r="F121" s="5"/>
      <c r="G121" s="5"/>
      <c r="H121" s="5"/>
      <c r="I121" s="5"/>
      <c r="J121" s="5"/>
      <c r="K121" s="5"/>
      <c r="L121" s="5"/>
      <c r="M121" s="5"/>
      <c r="N121" s="5"/>
    </row>
    <row r="122" spans="2:14" x14ac:dyDescent="0.25">
      <c r="B122" s="32">
        <f t="shared" si="1"/>
        <v>1.1100000000000008</v>
      </c>
      <c r="C122" s="26">
        <f>1/'PARAMETRI SISMICI'!$G$19*IF(B122&lt;'PARAMETRI SISMICI'!$G$25,'PARAMETRI SISMICI'!$G$20*'PARAMETRI SISMICI'!$G$23*'PARAMETRI SISMICI'!$G$29*'PARAMETRI SISMICI'!$G$9*(B122/'PARAMETRI SISMICI'!$G$25+1/('PARAMETRI SISMICI'!$G$29*'PARAMETRI SISMICI'!$G$9)*(1-B122/'PARAMETRI SISMICI'!$G$25)),IF(B122&lt;'PARAMETRI SISMICI'!$G$26,'PARAMETRI SISMICI'!$G$20*'PARAMETRI SISMICI'!$G$23*'PARAMETRI SISMICI'!$G$29*'PARAMETRI SISMICI'!$G$9,IF(B122&lt;'PARAMETRI SISMICI'!$G$27,'PARAMETRI SISMICI'!$G$20*'PARAMETRI SISMICI'!$G$23*'PARAMETRI SISMICI'!$G$29*'PARAMETRI SISMICI'!$G$9*('PARAMETRI SISMICI'!$G$26/B122),'PARAMETRI SISMICI'!$G$20*'PARAMETRI SISMICI'!$G$23*'PARAMETRI SISMICI'!$G$29*'PARAMETRI SISMICI'!$G$9*(('PARAMETRI SISMICI'!$G$26*'PARAMETRI SISMICI'!$G$27)/B122^2))))</f>
        <v>0.30236066852835669</v>
      </c>
      <c r="D122" s="26">
        <f>1/'PARAMETRI SISMICI'!$G$19*IF(B122&lt;'PARAMETRI SISMICI'!$G$25,'PARAMETRI SISMICI'!$G$20*'PARAMETRI SISMICI'!$G$23*'PARAMETRI SISMICI'!$G$30*'PARAMETRI SISMICI'!$G$9*(B122/'PARAMETRI SISMICI'!$G$25+1/('PARAMETRI SISMICI'!$G$30*'PARAMETRI SISMICI'!$G$9)*(1-B122/'PARAMETRI SISMICI'!$G$25)),IF(B122&lt;'PARAMETRI SISMICI'!$G$26,'PARAMETRI SISMICI'!$G$20*'PARAMETRI SISMICI'!$G$23*'PARAMETRI SISMICI'!$G$30*'PARAMETRI SISMICI'!$G$9,IF(B122&lt;'PARAMETRI SISMICI'!$G$27,'PARAMETRI SISMICI'!$G$20*'PARAMETRI SISMICI'!$G$23*'PARAMETRI SISMICI'!$G$30*'PARAMETRI SISMICI'!$G$9*('PARAMETRI SISMICI'!$G$26/B122),'PARAMETRI SISMICI'!$G$20*'PARAMETRI SISMICI'!$G$23*'PARAMETRI SISMICI'!$G$30*'PARAMETRI SISMICI'!$G$9*(('PARAMETRI SISMICI'!$G$26*'PARAMETRI SISMICI'!$G$27)/B122^2))))</f>
        <v>0.10498634323901272</v>
      </c>
      <c r="E122" s="5"/>
      <c r="F122" s="5"/>
      <c r="G122" s="5"/>
      <c r="H122" s="5"/>
      <c r="I122" s="5"/>
      <c r="J122" s="5"/>
      <c r="K122" s="5"/>
      <c r="L122" s="5"/>
      <c r="M122" s="5"/>
      <c r="N122" s="5"/>
    </row>
    <row r="123" spans="2:14" x14ac:dyDescent="0.25">
      <c r="B123" s="32">
        <f t="shared" si="1"/>
        <v>1.1200000000000008</v>
      </c>
      <c r="C123" s="26">
        <f>1/'PARAMETRI SISMICI'!$G$19*IF(B123&lt;'PARAMETRI SISMICI'!$G$25,'PARAMETRI SISMICI'!$G$20*'PARAMETRI SISMICI'!$G$23*'PARAMETRI SISMICI'!$G$29*'PARAMETRI SISMICI'!$G$9*(B123/'PARAMETRI SISMICI'!$G$25+1/('PARAMETRI SISMICI'!$G$29*'PARAMETRI SISMICI'!$G$9)*(1-B123/'PARAMETRI SISMICI'!$G$25)),IF(B123&lt;'PARAMETRI SISMICI'!$G$26,'PARAMETRI SISMICI'!$G$20*'PARAMETRI SISMICI'!$G$23*'PARAMETRI SISMICI'!$G$29*'PARAMETRI SISMICI'!$G$9,IF(B123&lt;'PARAMETRI SISMICI'!$G$27,'PARAMETRI SISMICI'!$G$20*'PARAMETRI SISMICI'!$G$23*'PARAMETRI SISMICI'!$G$29*'PARAMETRI SISMICI'!$G$9*('PARAMETRI SISMICI'!$G$26/B123),'PARAMETRI SISMICI'!$G$20*'PARAMETRI SISMICI'!$G$23*'PARAMETRI SISMICI'!$G$29*'PARAMETRI SISMICI'!$G$9*(('PARAMETRI SISMICI'!$G$26*'PARAMETRI SISMICI'!$G$27)/B123^2))))</f>
        <v>0.29966101970221065</v>
      </c>
      <c r="D123" s="26">
        <f>1/'PARAMETRI SISMICI'!$G$19*IF(B123&lt;'PARAMETRI SISMICI'!$G$25,'PARAMETRI SISMICI'!$G$20*'PARAMETRI SISMICI'!$G$23*'PARAMETRI SISMICI'!$G$30*'PARAMETRI SISMICI'!$G$9*(B123/'PARAMETRI SISMICI'!$G$25+1/('PARAMETRI SISMICI'!$G$30*'PARAMETRI SISMICI'!$G$9)*(1-B123/'PARAMETRI SISMICI'!$G$25)),IF(B123&lt;'PARAMETRI SISMICI'!$G$26,'PARAMETRI SISMICI'!$G$20*'PARAMETRI SISMICI'!$G$23*'PARAMETRI SISMICI'!$G$30*'PARAMETRI SISMICI'!$G$9,IF(B123&lt;'PARAMETRI SISMICI'!$G$27,'PARAMETRI SISMICI'!$G$20*'PARAMETRI SISMICI'!$G$23*'PARAMETRI SISMICI'!$G$30*'PARAMETRI SISMICI'!$G$9*('PARAMETRI SISMICI'!$G$26/B123),'PARAMETRI SISMICI'!$G$20*'PARAMETRI SISMICI'!$G$23*'PARAMETRI SISMICI'!$G$30*'PARAMETRI SISMICI'!$G$9*(('PARAMETRI SISMICI'!$G$26*'PARAMETRI SISMICI'!$G$27)/B123^2))))</f>
        <v>0.10404896517437867</v>
      </c>
      <c r="E123" s="5"/>
      <c r="F123" s="5"/>
      <c r="G123" s="5"/>
      <c r="H123" s="5"/>
      <c r="I123" s="5"/>
      <c r="J123" s="5"/>
      <c r="K123" s="5"/>
      <c r="L123" s="5"/>
      <c r="M123" s="5"/>
      <c r="N123" s="5"/>
    </row>
    <row r="124" spans="2:14" x14ac:dyDescent="0.25">
      <c r="B124" s="32">
        <f t="shared" si="1"/>
        <v>1.1300000000000008</v>
      </c>
      <c r="C124" s="26">
        <f>1/'PARAMETRI SISMICI'!$G$19*IF(B124&lt;'PARAMETRI SISMICI'!$G$25,'PARAMETRI SISMICI'!$G$20*'PARAMETRI SISMICI'!$G$23*'PARAMETRI SISMICI'!$G$29*'PARAMETRI SISMICI'!$G$9*(B124/'PARAMETRI SISMICI'!$G$25+1/('PARAMETRI SISMICI'!$G$29*'PARAMETRI SISMICI'!$G$9)*(1-B124/'PARAMETRI SISMICI'!$G$25)),IF(B124&lt;'PARAMETRI SISMICI'!$G$26,'PARAMETRI SISMICI'!$G$20*'PARAMETRI SISMICI'!$G$23*'PARAMETRI SISMICI'!$G$29*'PARAMETRI SISMICI'!$G$9,IF(B124&lt;'PARAMETRI SISMICI'!$G$27,'PARAMETRI SISMICI'!$G$20*'PARAMETRI SISMICI'!$G$23*'PARAMETRI SISMICI'!$G$29*'PARAMETRI SISMICI'!$G$9*('PARAMETRI SISMICI'!$G$26/B124),'PARAMETRI SISMICI'!$G$20*'PARAMETRI SISMICI'!$G$23*'PARAMETRI SISMICI'!$G$29*'PARAMETRI SISMICI'!$G$9*(('PARAMETRI SISMICI'!$G$26*'PARAMETRI SISMICI'!$G$27)/B124^2))))</f>
        <v>0.2970091522712176</v>
      </c>
      <c r="D124" s="26">
        <f>1/'PARAMETRI SISMICI'!$G$19*IF(B124&lt;'PARAMETRI SISMICI'!$G$25,'PARAMETRI SISMICI'!$G$20*'PARAMETRI SISMICI'!$G$23*'PARAMETRI SISMICI'!$G$30*'PARAMETRI SISMICI'!$G$9*(B124/'PARAMETRI SISMICI'!$G$25+1/('PARAMETRI SISMICI'!$G$30*'PARAMETRI SISMICI'!$G$9)*(1-B124/'PARAMETRI SISMICI'!$G$25)),IF(B124&lt;'PARAMETRI SISMICI'!$G$26,'PARAMETRI SISMICI'!$G$20*'PARAMETRI SISMICI'!$G$23*'PARAMETRI SISMICI'!$G$30*'PARAMETRI SISMICI'!$G$9,IF(B124&lt;'PARAMETRI SISMICI'!$G$27,'PARAMETRI SISMICI'!$G$20*'PARAMETRI SISMICI'!$G$23*'PARAMETRI SISMICI'!$G$30*'PARAMETRI SISMICI'!$G$9*('PARAMETRI SISMICI'!$G$26/B124),'PARAMETRI SISMICI'!$G$20*'PARAMETRI SISMICI'!$G$23*'PARAMETRI SISMICI'!$G$30*'PARAMETRI SISMICI'!$G$9*(('PARAMETRI SISMICI'!$G$26*'PARAMETRI SISMICI'!$G$27)/B124^2))))</f>
        <v>0.10312817787195055</v>
      </c>
      <c r="E124" s="5"/>
      <c r="F124" s="5"/>
      <c r="G124" s="5"/>
      <c r="H124" s="5"/>
      <c r="I124" s="5"/>
      <c r="J124" s="5"/>
      <c r="K124" s="5"/>
      <c r="L124" s="5"/>
      <c r="M124" s="5"/>
      <c r="N124" s="5"/>
    </row>
    <row r="125" spans="2:14" x14ac:dyDescent="0.25">
      <c r="B125" s="32">
        <f t="shared" si="1"/>
        <v>1.1400000000000008</v>
      </c>
      <c r="C125" s="26">
        <f>1/'PARAMETRI SISMICI'!$G$19*IF(B125&lt;'PARAMETRI SISMICI'!$G$25,'PARAMETRI SISMICI'!$G$20*'PARAMETRI SISMICI'!$G$23*'PARAMETRI SISMICI'!$G$29*'PARAMETRI SISMICI'!$G$9*(B125/'PARAMETRI SISMICI'!$G$25+1/('PARAMETRI SISMICI'!$G$29*'PARAMETRI SISMICI'!$G$9)*(1-B125/'PARAMETRI SISMICI'!$G$25)),IF(B125&lt;'PARAMETRI SISMICI'!$G$26,'PARAMETRI SISMICI'!$G$20*'PARAMETRI SISMICI'!$G$23*'PARAMETRI SISMICI'!$G$29*'PARAMETRI SISMICI'!$G$9,IF(B125&lt;'PARAMETRI SISMICI'!$G$27,'PARAMETRI SISMICI'!$G$20*'PARAMETRI SISMICI'!$G$23*'PARAMETRI SISMICI'!$G$29*'PARAMETRI SISMICI'!$G$9*('PARAMETRI SISMICI'!$G$26/B125),'PARAMETRI SISMICI'!$G$20*'PARAMETRI SISMICI'!$G$23*'PARAMETRI SISMICI'!$G$29*'PARAMETRI SISMICI'!$G$9*(('PARAMETRI SISMICI'!$G$26*'PARAMETRI SISMICI'!$G$27)/B125^2))))</f>
        <v>0.29440380883024203</v>
      </c>
      <c r="D125" s="26">
        <f>1/'PARAMETRI SISMICI'!$G$19*IF(B125&lt;'PARAMETRI SISMICI'!$G$25,'PARAMETRI SISMICI'!$G$20*'PARAMETRI SISMICI'!$G$23*'PARAMETRI SISMICI'!$G$30*'PARAMETRI SISMICI'!$G$9*(B125/'PARAMETRI SISMICI'!$G$25+1/('PARAMETRI SISMICI'!$G$30*'PARAMETRI SISMICI'!$G$9)*(1-B125/'PARAMETRI SISMICI'!$G$25)),IF(B125&lt;'PARAMETRI SISMICI'!$G$26,'PARAMETRI SISMICI'!$G$20*'PARAMETRI SISMICI'!$G$23*'PARAMETRI SISMICI'!$G$30*'PARAMETRI SISMICI'!$G$9,IF(B125&lt;'PARAMETRI SISMICI'!$G$27,'PARAMETRI SISMICI'!$G$20*'PARAMETRI SISMICI'!$G$23*'PARAMETRI SISMICI'!$G$30*'PARAMETRI SISMICI'!$G$9*('PARAMETRI SISMICI'!$G$26/B125),'PARAMETRI SISMICI'!$G$20*'PARAMETRI SISMICI'!$G$23*'PARAMETRI SISMICI'!$G$30*'PARAMETRI SISMICI'!$G$9*(('PARAMETRI SISMICI'!$G$26*'PARAMETRI SISMICI'!$G$27)/B125^2))))</f>
        <v>0.10222354473272291</v>
      </c>
      <c r="E125" s="5"/>
      <c r="F125" s="5"/>
      <c r="G125" s="5"/>
      <c r="H125" s="5"/>
      <c r="I125" s="5"/>
      <c r="J125" s="5"/>
      <c r="K125" s="5"/>
      <c r="L125" s="5"/>
      <c r="M125" s="5"/>
      <c r="N125" s="5"/>
    </row>
    <row r="126" spans="2:14" x14ac:dyDescent="0.25">
      <c r="B126" s="32">
        <f t="shared" si="1"/>
        <v>1.1500000000000008</v>
      </c>
      <c r="C126" s="26">
        <f>1/'PARAMETRI SISMICI'!$G$19*IF(B126&lt;'PARAMETRI SISMICI'!$G$25,'PARAMETRI SISMICI'!$G$20*'PARAMETRI SISMICI'!$G$23*'PARAMETRI SISMICI'!$G$29*'PARAMETRI SISMICI'!$G$9*(B126/'PARAMETRI SISMICI'!$G$25+1/('PARAMETRI SISMICI'!$G$29*'PARAMETRI SISMICI'!$G$9)*(1-B126/'PARAMETRI SISMICI'!$G$25)),IF(B126&lt;'PARAMETRI SISMICI'!$G$26,'PARAMETRI SISMICI'!$G$20*'PARAMETRI SISMICI'!$G$23*'PARAMETRI SISMICI'!$G$29*'PARAMETRI SISMICI'!$G$9,IF(B126&lt;'PARAMETRI SISMICI'!$G$27,'PARAMETRI SISMICI'!$G$20*'PARAMETRI SISMICI'!$G$23*'PARAMETRI SISMICI'!$G$29*'PARAMETRI SISMICI'!$G$9*('PARAMETRI SISMICI'!$G$26/B126),'PARAMETRI SISMICI'!$G$20*'PARAMETRI SISMICI'!$G$23*'PARAMETRI SISMICI'!$G$29*'PARAMETRI SISMICI'!$G$9*(('PARAMETRI SISMICI'!$G$26*'PARAMETRI SISMICI'!$G$27)/B126^2))))</f>
        <v>0.29184377570997905</v>
      </c>
      <c r="D126" s="26">
        <f>1/'PARAMETRI SISMICI'!$G$19*IF(B126&lt;'PARAMETRI SISMICI'!$G$25,'PARAMETRI SISMICI'!$G$20*'PARAMETRI SISMICI'!$G$23*'PARAMETRI SISMICI'!$G$30*'PARAMETRI SISMICI'!$G$9*(B126/'PARAMETRI SISMICI'!$G$25+1/('PARAMETRI SISMICI'!$G$30*'PARAMETRI SISMICI'!$G$9)*(1-B126/'PARAMETRI SISMICI'!$G$25)),IF(B126&lt;'PARAMETRI SISMICI'!$G$26,'PARAMETRI SISMICI'!$G$20*'PARAMETRI SISMICI'!$G$23*'PARAMETRI SISMICI'!$G$30*'PARAMETRI SISMICI'!$G$9,IF(B126&lt;'PARAMETRI SISMICI'!$G$27,'PARAMETRI SISMICI'!$G$20*'PARAMETRI SISMICI'!$G$23*'PARAMETRI SISMICI'!$G$30*'PARAMETRI SISMICI'!$G$9*('PARAMETRI SISMICI'!$G$26/B126),'PARAMETRI SISMICI'!$G$20*'PARAMETRI SISMICI'!$G$23*'PARAMETRI SISMICI'!$G$30*'PARAMETRI SISMICI'!$G$9*(('PARAMETRI SISMICI'!$G$26*'PARAMETRI SISMICI'!$G$27)/B126^2))))</f>
        <v>0.1013346443437427</v>
      </c>
      <c r="E126" s="5"/>
      <c r="F126" s="5"/>
      <c r="G126" s="5"/>
      <c r="H126" s="5"/>
      <c r="I126" s="5"/>
      <c r="J126" s="5"/>
      <c r="K126" s="5"/>
      <c r="L126" s="5"/>
      <c r="M126" s="5"/>
      <c r="N126" s="5"/>
    </row>
    <row r="127" spans="2:14" x14ac:dyDescent="0.25">
      <c r="B127" s="32">
        <f t="shared" si="1"/>
        <v>1.1600000000000008</v>
      </c>
      <c r="C127" s="26">
        <f>1/'PARAMETRI SISMICI'!$G$19*IF(B127&lt;'PARAMETRI SISMICI'!$G$25,'PARAMETRI SISMICI'!$G$20*'PARAMETRI SISMICI'!$G$23*'PARAMETRI SISMICI'!$G$29*'PARAMETRI SISMICI'!$G$9*(B127/'PARAMETRI SISMICI'!$G$25+1/('PARAMETRI SISMICI'!$G$29*'PARAMETRI SISMICI'!$G$9)*(1-B127/'PARAMETRI SISMICI'!$G$25)),IF(B127&lt;'PARAMETRI SISMICI'!$G$26,'PARAMETRI SISMICI'!$G$20*'PARAMETRI SISMICI'!$G$23*'PARAMETRI SISMICI'!$G$29*'PARAMETRI SISMICI'!$G$9,IF(B127&lt;'PARAMETRI SISMICI'!$G$27,'PARAMETRI SISMICI'!$G$20*'PARAMETRI SISMICI'!$G$23*'PARAMETRI SISMICI'!$G$29*'PARAMETRI SISMICI'!$G$9*('PARAMETRI SISMICI'!$G$26/B127),'PARAMETRI SISMICI'!$G$20*'PARAMETRI SISMICI'!$G$23*'PARAMETRI SISMICI'!$G$29*'PARAMETRI SISMICI'!$G$9*(('PARAMETRI SISMICI'!$G$26*'PARAMETRI SISMICI'!$G$27)/B127^2))))</f>
        <v>0.28932788109178958</v>
      </c>
      <c r="D127" s="26">
        <f>1/'PARAMETRI SISMICI'!$G$19*IF(B127&lt;'PARAMETRI SISMICI'!$G$25,'PARAMETRI SISMICI'!$G$20*'PARAMETRI SISMICI'!$G$23*'PARAMETRI SISMICI'!$G$30*'PARAMETRI SISMICI'!$G$9*(B127/'PARAMETRI SISMICI'!$G$25+1/('PARAMETRI SISMICI'!$G$30*'PARAMETRI SISMICI'!$G$9)*(1-B127/'PARAMETRI SISMICI'!$G$25)),IF(B127&lt;'PARAMETRI SISMICI'!$G$26,'PARAMETRI SISMICI'!$G$20*'PARAMETRI SISMICI'!$G$23*'PARAMETRI SISMICI'!$G$30*'PARAMETRI SISMICI'!$G$9,IF(B127&lt;'PARAMETRI SISMICI'!$G$27,'PARAMETRI SISMICI'!$G$20*'PARAMETRI SISMICI'!$G$23*'PARAMETRI SISMICI'!$G$30*'PARAMETRI SISMICI'!$G$9*('PARAMETRI SISMICI'!$G$26/B127),'PARAMETRI SISMICI'!$G$20*'PARAMETRI SISMICI'!$G$23*'PARAMETRI SISMICI'!$G$30*'PARAMETRI SISMICI'!$G$9*(('PARAMETRI SISMICI'!$G$26*'PARAMETRI SISMICI'!$G$27)/B127^2))))</f>
        <v>0.10046106982353803</v>
      </c>
      <c r="E127" s="5"/>
      <c r="F127" s="5"/>
      <c r="G127" s="5"/>
      <c r="H127" s="5"/>
      <c r="I127" s="5"/>
      <c r="J127" s="5"/>
      <c r="K127" s="5"/>
      <c r="L127" s="5"/>
      <c r="M127" s="5"/>
      <c r="N127" s="5"/>
    </row>
    <row r="128" spans="2:14" x14ac:dyDescent="0.25">
      <c r="B128" s="32">
        <f t="shared" si="1"/>
        <v>1.1700000000000008</v>
      </c>
      <c r="C128" s="26">
        <f>1/'PARAMETRI SISMICI'!$G$19*IF(B128&lt;'PARAMETRI SISMICI'!$G$25,'PARAMETRI SISMICI'!$G$20*'PARAMETRI SISMICI'!$G$23*'PARAMETRI SISMICI'!$G$29*'PARAMETRI SISMICI'!$G$9*(B128/'PARAMETRI SISMICI'!$G$25+1/('PARAMETRI SISMICI'!$G$29*'PARAMETRI SISMICI'!$G$9)*(1-B128/'PARAMETRI SISMICI'!$G$25)),IF(B128&lt;'PARAMETRI SISMICI'!$G$26,'PARAMETRI SISMICI'!$G$20*'PARAMETRI SISMICI'!$G$23*'PARAMETRI SISMICI'!$G$29*'PARAMETRI SISMICI'!$G$9,IF(B128&lt;'PARAMETRI SISMICI'!$G$27,'PARAMETRI SISMICI'!$G$20*'PARAMETRI SISMICI'!$G$23*'PARAMETRI SISMICI'!$G$29*'PARAMETRI SISMICI'!$G$9*('PARAMETRI SISMICI'!$G$26/B128),'PARAMETRI SISMICI'!$G$20*'PARAMETRI SISMICI'!$G$23*'PARAMETRI SISMICI'!$G$29*'PARAMETRI SISMICI'!$G$9*(('PARAMETRI SISMICI'!$G$26*'PARAMETRI SISMICI'!$G$27)/B128^2))))</f>
        <v>0.28685499321921015</v>
      </c>
      <c r="D128" s="26">
        <f>1/'PARAMETRI SISMICI'!$G$19*IF(B128&lt;'PARAMETRI SISMICI'!$G$25,'PARAMETRI SISMICI'!$G$20*'PARAMETRI SISMICI'!$G$23*'PARAMETRI SISMICI'!$G$30*'PARAMETRI SISMICI'!$G$9*(B128/'PARAMETRI SISMICI'!$G$25+1/('PARAMETRI SISMICI'!$G$30*'PARAMETRI SISMICI'!$G$9)*(1-B128/'PARAMETRI SISMICI'!$G$25)),IF(B128&lt;'PARAMETRI SISMICI'!$G$26,'PARAMETRI SISMICI'!$G$20*'PARAMETRI SISMICI'!$G$23*'PARAMETRI SISMICI'!$G$30*'PARAMETRI SISMICI'!$G$9,IF(B128&lt;'PARAMETRI SISMICI'!$G$27,'PARAMETRI SISMICI'!$G$20*'PARAMETRI SISMICI'!$G$23*'PARAMETRI SISMICI'!$G$30*'PARAMETRI SISMICI'!$G$9*('PARAMETRI SISMICI'!$G$26/B128),'PARAMETRI SISMICI'!$G$20*'PARAMETRI SISMICI'!$G$23*'PARAMETRI SISMICI'!$G$30*'PARAMETRI SISMICI'!$G$9*(('PARAMETRI SISMICI'!$G$26*'PARAMETRI SISMICI'!$G$27)/B128^2))))</f>
        <v>9.9602428201114632E-2</v>
      </c>
      <c r="E128" s="5"/>
      <c r="F128" s="5"/>
      <c r="G128" s="5"/>
      <c r="H128" s="5"/>
      <c r="I128" s="5"/>
      <c r="J128" s="5"/>
      <c r="K128" s="5"/>
      <c r="L128" s="5"/>
      <c r="M128" s="5"/>
      <c r="N128" s="5"/>
    </row>
    <row r="129" spans="2:14" x14ac:dyDescent="0.25">
      <c r="B129" s="32">
        <f t="shared" si="1"/>
        <v>1.1800000000000008</v>
      </c>
      <c r="C129" s="26">
        <f>1/'PARAMETRI SISMICI'!$G$19*IF(B129&lt;'PARAMETRI SISMICI'!$G$25,'PARAMETRI SISMICI'!$G$20*'PARAMETRI SISMICI'!$G$23*'PARAMETRI SISMICI'!$G$29*'PARAMETRI SISMICI'!$G$9*(B129/'PARAMETRI SISMICI'!$G$25+1/('PARAMETRI SISMICI'!$G$29*'PARAMETRI SISMICI'!$G$9)*(1-B129/'PARAMETRI SISMICI'!$G$25)),IF(B129&lt;'PARAMETRI SISMICI'!$G$26,'PARAMETRI SISMICI'!$G$20*'PARAMETRI SISMICI'!$G$23*'PARAMETRI SISMICI'!$G$29*'PARAMETRI SISMICI'!$G$9,IF(B129&lt;'PARAMETRI SISMICI'!$G$27,'PARAMETRI SISMICI'!$G$20*'PARAMETRI SISMICI'!$G$23*'PARAMETRI SISMICI'!$G$29*'PARAMETRI SISMICI'!$G$9*('PARAMETRI SISMICI'!$G$26/B129),'PARAMETRI SISMICI'!$G$20*'PARAMETRI SISMICI'!$G$23*'PARAMETRI SISMICI'!$G$29*'PARAMETRI SISMICI'!$G$9*(('PARAMETRI SISMICI'!$G$26*'PARAMETRI SISMICI'!$G$27)/B129^2))))</f>
        <v>0.28442401870040335</v>
      </c>
      <c r="D129" s="26">
        <f>1/'PARAMETRI SISMICI'!$G$19*IF(B129&lt;'PARAMETRI SISMICI'!$G$25,'PARAMETRI SISMICI'!$G$20*'PARAMETRI SISMICI'!$G$23*'PARAMETRI SISMICI'!$G$30*'PARAMETRI SISMICI'!$G$9*(B129/'PARAMETRI SISMICI'!$G$25+1/('PARAMETRI SISMICI'!$G$30*'PARAMETRI SISMICI'!$G$9)*(1-B129/'PARAMETRI SISMICI'!$G$25)),IF(B129&lt;'PARAMETRI SISMICI'!$G$26,'PARAMETRI SISMICI'!$G$20*'PARAMETRI SISMICI'!$G$23*'PARAMETRI SISMICI'!$G$30*'PARAMETRI SISMICI'!$G$9,IF(B129&lt;'PARAMETRI SISMICI'!$G$27,'PARAMETRI SISMICI'!$G$20*'PARAMETRI SISMICI'!$G$23*'PARAMETRI SISMICI'!$G$30*'PARAMETRI SISMICI'!$G$9*('PARAMETRI SISMICI'!$G$26/B129),'PARAMETRI SISMICI'!$G$20*'PARAMETRI SISMICI'!$G$23*'PARAMETRI SISMICI'!$G$30*'PARAMETRI SISMICI'!$G$9*(('PARAMETRI SISMICI'!$G$26*'PARAMETRI SISMICI'!$G$27)/B129^2))))</f>
        <v>9.8758339826528915E-2</v>
      </c>
      <c r="E129" s="5"/>
      <c r="F129" s="5"/>
      <c r="G129" s="5"/>
      <c r="H129" s="5"/>
      <c r="I129" s="5"/>
      <c r="J129" s="5"/>
      <c r="K129" s="5"/>
      <c r="L129" s="5"/>
      <c r="M129" s="5"/>
      <c r="N129" s="5"/>
    </row>
    <row r="130" spans="2:14" x14ac:dyDescent="0.25">
      <c r="B130" s="32">
        <f t="shared" si="1"/>
        <v>1.1900000000000008</v>
      </c>
      <c r="C130" s="26">
        <f>1/'PARAMETRI SISMICI'!$G$19*IF(B130&lt;'PARAMETRI SISMICI'!$G$25,'PARAMETRI SISMICI'!$G$20*'PARAMETRI SISMICI'!$G$23*'PARAMETRI SISMICI'!$G$29*'PARAMETRI SISMICI'!$G$9*(B130/'PARAMETRI SISMICI'!$G$25+1/('PARAMETRI SISMICI'!$G$29*'PARAMETRI SISMICI'!$G$9)*(1-B130/'PARAMETRI SISMICI'!$G$25)),IF(B130&lt;'PARAMETRI SISMICI'!$G$26,'PARAMETRI SISMICI'!$G$20*'PARAMETRI SISMICI'!$G$23*'PARAMETRI SISMICI'!$G$29*'PARAMETRI SISMICI'!$G$9,IF(B130&lt;'PARAMETRI SISMICI'!$G$27,'PARAMETRI SISMICI'!$G$20*'PARAMETRI SISMICI'!$G$23*'PARAMETRI SISMICI'!$G$29*'PARAMETRI SISMICI'!$G$9*('PARAMETRI SISMICI'!$G$26/B130),'PARAMETRI SISMICI'!$G$20*'PARAMETRI SISMICI'!$G$23*'PARAMETRI SISMICI'!$G$29*'PARAMETRI SISMICI'!$G$9*(('PARAMETRI SISMICI'!$G$26*'PARAMETRI SISMICI'!$G$27)/B130^2))))</f>
        <v>0.28203390089619823</v>
      </c>
      <c r="D130" s="26">
        <f>1/'PARAMETRI SISMICI'!$G$19*IF(B130&lt;'PARAMETRI SISMICI'!$G$25,'PARAMETRI SISMICI'!$G$20*'PARAMETRI SISMICI'!$G$23*'PARAMETRI SISMICI'!$G$30*'PARAMETRI SISMICI'!$G$9*(B130/'PARAMETRI SISMICI'!$G$25+1/('PARAMETRI SISMICI'!$G$30*'PARAMETRI SISMICI'!$G$9)*(1-B130/'PARAMETRI SISMICI'!$G$25)),IF(B130&lt;'PARAMETRI SISMICI'!$G$26,'PARAMETRI SISMICI'!$G$20*'PARAMETRI SISMICI'!$G$23*'PARAMETRI SISMICI'!$G$30*'PARAMETRI SISMICI'!$G$9,IF(B130&lt;'PARAMETRI SISMICI'!$G$27,'PARAMETRI SISMICI'!$G$20*'PARAMETRI SISMICI'!$G$23*'PARAMETRI SISMICI'!$G$30*'PARAMETRI SISMICI'!$G$9*('PARAMETRI SISMICI'!$G$26/B130),'PARAMETRI SISMICI'!$G$20*'PARAMETRI SISMICI'!$G$23*'PARAMETRI SISMICI'!$G$30*'PARAMETRI SISMICI'!$G$9*(('PARAMETRI SISMICI'!$G$26*'PARAMETRI SISMICI'!$G$27)/B130^2))))</f>
        <v>9.7928437811179936E-2</v>
      </c>
      <c r="E130" s="5"/>
      <c r="F130" s="5"/>
      <c r="G130" s="5"/>
      <c r="H130" s="5"/>
      <c r="I130" s="5"/>
      <c r="J130" s="5"/>
      <c r="K130" s="5"/>
      <c r="L130" s="5"/>
      <c r="M130" s="5"/>
      <c r="N130" s="5"/>
    </row>
    <row r="131" spans="2:14" x14ac:dyDescent="0.25">
      <c r="B131" s="32">
        <f t="shared" si="1"/>
        <v>1.2000000000000008</v>
      </c>
      <c r="C131" s="26">
        <f>1/'PARAMETRI SISMICI'!$G$19*IF(B131&lt;'PARAMETRI SISMICI'!$G$25,'PARAMETRI SISMICI'!$G$20*'PARAMETRI SISMICI'!$G$23*'PARAMETRI SISMICI'!$G$29*'PARAMETRI SISMICI'!$G$9*(B131/'PARAMETRI SISMICI'!$G$25+1/('PARAMETRI SISMICI'!$G$29*'PARAMETRI SISMICI'!$G$9)*(1-B131/'PARAMETRI SISMICI'!$G$25)),IF(B131&lt;'PARAMETRI SISMICI'!$G$26,'PARAMETRI SISMICI'!$G$20*'PARAMETRI SISMICI'!$G$23*'PARAMETRI SISMICI'!$G$29*'PARAMETRI SISMICI'!$G$9,IF(B131&lt;'PARAMETRI SISMICI'!$G$27,'PARAMETRI SISMICI'!$G$20*'PARAMETRI SISMICI'!$G$23*'PARAMETRI SISMICI'!$G$29*'PARAMETRI SISMICI'!$G$9*('PARAMETRI SISMICI'!$G$26/B131),'PARAMETRI SISMICI'!$G$20*'PARAMETRI SISMICI'!$G$23*'PARAMETRI SISMICI'!$G$29*'PARAMETRI SISMICI'!$G$9*(('PARAMETRI SISMICI'!$G$26*'PARAMETRI SISMICI'!$G$27)/B131^2))))</f>
        <v>0.27968361838872996</v>
      </c>
      <c r="D131" s="26">
        <f>1/'PARAMETRI SISMICI'!$G$19*IF(B131&lt;'PARAMETRI SISMICI'!$G$25,'PARAMETRI SISMICI'!$G$20*'PARAMETRI SISMICI'!$G$23*'PARAMETRI SISMICI'!$G$30*'PARAMETRI SISMICI'!$G$9*(B131/'PARAMETRI SISMICI'!$G$25+1/('PARAMETRI SISMICI'!$G$30*'PARAMETRI SISMICI'!$G$9)*(1-B131/'PARAMETRI SISMICI'!$G$25)),IF(B131&lt;'PARAMETRI SISMICI'!$G$26,'PARAMETRI SISMICI'!$G$20*'PARAMETRI SISMICI'!$G$23*'PARAMETRI SISMICI'!$G$30*'PARAMETRI SISMICI'!$G$9,IF(B131&lt;'PARAMETRI SISMICI'!$G$27,'PARAMETRI SISMICI'!$G$20*'PARAMETRI SISMICI'!$G$23*'PARAMETRI SISMICI'!$G$30*'PARAMETRI SISMICI'!$G$9*('PARAMETRI SISMICI'!$G$26/B131),'PARAMETRI SISMICI'!$G$20*'PARAMETRI SISMICI'!$G$23*'PARAMETRI SISMICI'!$G$30*'PARAMETRI SISMICI'!$G$9*(('PARAMETRI SISMICI'!$G$26*'PARAMETRI SISMICI'!$G$27)/B131^2))))</f>
        <v>9.7112367496086774E-2</v>
      </c>
      <c r="E131" s="5"/>
      <c r="F131" s="5"/>
      <c r="G131" s="5"/>
      <c r="H131" s="5"/>
      <c r="I131" s="5"/>
      <c r="J131" s="5"/>
      <c r="K131" s="5"/>
      <c r="L131" s="5"/>
      <c r="M131" s="5"/>
      <c r="N131" s="5"/>
    </row>
    <row r="132" spans="2:14" x14ac:dyDescent="0.25">
      <c r="B132" s="32">
        <f t="shared" si="1"/>
        <v>1.2100000000000009</v>
      </c>
      <c r="C132" s="26">
        <f>1/'PARAMETRI SISMICI'!$G$19*IF(B132&lt;'PARAMETRI SISMICI'!$G$25,'PARAMETRI SISMICI'!$G$20*'PARAMETRI SISMICI'!$G$23*'PARAMETRI SISMICI'!$G$29*'PARAMETRI SISMICI'!$G$9*(B132/'PARAMETRI SISMICI'!$G$25+1/('PARAMETRI SISMICI'!$G$29*'PARAMETRI SISMICI'!$G$9)*(1-B132/'PARAMETRI SISMICI'!$G$25)),IF(B132&lt;'PARAMETRI SISMICI'!$G$26,'PARAMETRI SISMICI'!$G$20*'PARAMETRI SISMICI'!$G$23*'PARAMETRI SISMICI'!$G$29*'PARAMETRI SISMICI'!$G$9,IF(B132&lt;'PARAMETRI SISMICI'!$G$27,'PARAMETRI SISMICI'!$G$20*'PARAMETRI SISMICI'!$G$23*'PARAMETRI SISMICI'!$G$29*'PARAMETRI SISMICI'!$G$9*('PARAMETRI SISMICI'!$G$26/B132),'PARAMETRI SISMICI'!$G$20*'PARAMETRI SISMICI'!$G$23*'PARAMETRI SISMICI'!$G$29*'PARAMETRI SISMICI'!$G$9*(('PARAMETRI SISMICI'!$G$26*'PARAMETRI SISMICI'!$G$27)/B132^2))))</f>
        <v>0.27737218352601317</v>
      </c>
      <c r="D132" s="26">
        <f>1/'PARAMETRI SISMICI'!$G$19*IF(B132&lt;'PARAMETRI SISMICI'!$G$25,'PARAMETRI SISMICI'!$G$20*'PARAMETRI SISMICI'!$G$23*'PARAMETRI SISMICI'!$G$30*'PARAMETRI SISMICI'!$G$9*(B132/'PARAMETRI SISMICI'!$G$25+1/('PARAMETRI SISMICI'!$G$30*'PARAMETRI SISMICI'!$G$9)*(1-B132/'PARAMETRI SISMICI'!$G$25)),IF(B132&lt;'PARAMETRI SISMICI'!$G$26,'PARAMETRI SISMICI'!$G$20*'PARAMETRI SISMICI'!$G$23*'PARAMETRI SISMICI'!$G$30*'PARAMETRI SISMICI'!$G$9,IF(B132&lt;'PARAMETRI SISMICI'!$G$27,'PARAMETRI SISMICI'!$G$20*'PARAMETRI SISMICI'!$G$23*'PARAMETRI SISMICI'!$G$30*'PARAMETRI SISMICI'!$G$9*('PARAMETRI SISMICI'!$G$26/B132),'PARAMETRI SISMICI'!$G$20*'PARAMETRI SISMICI'!$G$23*'PARAMETRI SISMICI'!$G$30*'PARAMETRI SISMICI'!$G$9*(('PARAMETRI SISMICI'!$G$26*'PARAMETRI SISMICI'!$G$27)/B132^2))))</f>
        <v>9.6309785946532347E-2</v>
      </c>
      <c r="E132" s="5"/>
      <c r="F132" s="5"/>
      <c r="G132" s="5"/>
      <c r="H132" s="5"/>
      <c r="I132" s="5"/>
      <c r="J132" s="5"/>
      <c r="K132" s="5"/>
      <c r="L132" s="5"/>
      <c r="M132" s="5"/>
      <c r="N132" s="5"/>
    </row>
    <row r="133" spans="2:14" x14ac:dyDescent="0.25">
      <c r="B133" s="32">
        <f t="shared" si="1"/>
        <v>1.2200000000000009</v>
      </c>
      <c r="C133" s="26">
        <f>1/'PARAMETRI SISMICI'!$G$19*IF(B133&lt;'PARAMETRI SISMICI'!$G$25,'PARAMETRI SISMICI'!$G$20*'PARAMETRI SISMICI'!$G$23*'PARAMETRI SISMICI'!$G$29*'PARAMETRI SISMICI'!$G$9*(B133/'PARAMETRI SISMICI'!$G$25+1/('PARAMETRI SISMICI'!$G$29*'PARAMETRI SISMICI'!$G$9)*(1-B133/'PARAMETRI SISMICI'!$G$25)),IF(B133&lt;'PARAMETRI SISMICI'!$G$26,'PARAMETRI SISMICI'!$G$20*'PARAMETRI SISMICI'!$G$23*'PARAMETRI SISMICI'!$G$29*'PARAMETRI SISMICI'!$G$9,IF(B133&lt;'PARAMETRI SISMICI'!$G$27,'PARAMETRI SISMICI'!$G$20*'PARAMETRI SISMICI'!$G$23*'PARAMETRI SISMICI'!$G$29*'PARAMETRI SISMICI'!$G$9*('PARAMETRI SISMICI'!$G$26/B133),'PARAMETRI SISMICI'!$G$20*'PARAMETRI SISMICI'!$G$23*'PARAMETRI SISMICI'!$G$29*'PARAMETRI SISMICI'!$G$9*(('PARAMETRI SISMICI'!$G$26*'PARAMETRI SISMICI'!$G$27)/B133^2))))</f>
        <v>0.27509864103809506</v>
      </c>
      <c r="D133" s="26">
        <f>1/'PARAMETRI SISMICI'!$G$19*IF(B133&lt;'PARAMETRI SISMICI'!$G$25,'PARAMETRI SISMICI'!$G$20*'PARAMETRI SISMICI'!$G$23*'PARAMETRI SISMICI'!$G$30*'PARAMETRI SISMICI'!$G$9*(B133/'PARAMETRI SISMICI'!$G$25+1/('PARAMETRI SISMICI'!$G$30*'PARAMETRI SISMICI'!$G$9)*(1-B133/'PARAMETRI SISMICI'!$G$25)),IF(B133&lt;'PARAMETRI SISMICI'!$G$26,'PARAMETRI SISMICI'!$G$20*'PARAMETRI SISMICI'!$G$23*'PARAMETRI SISMICI'!$G$30*'PARAMETRI SISMICI'!$G$9,IF(B133&lt;'PARAMETRI SISMICI'!$G$27,'PARAMETRI SISMICI'!$G$20*'PARAMETRI SISMICI'!$G$23*'PARAMETRI SISMICI'!$G$30*'PARAMETRI SISMICI'!$G$9*('PARAMETRI SISMICI'!$G$26/B133),'PARAMETRI SISMICI'!$G$20*'PARAMETRI SISMICI'!$G$23*'PARAMETRI SISMICI'!$G$30*'PARAMETRI SISMICI'!$G$9*(('PARAMETRI SISMICI'!$G$26*'PARAMETRI SISMICI'!$G$27)/B133^2))))</f>
        <v>9.5520361471560761E-2</v>
      </c>
      <c r="E133" s="5"/>
      <c r="F133" s="5"/>
      <c r="G133" s="5"/>
      <c r="H133" s="5"/>
      <c r="I133" s="5"/>
      <c r="J133" s="5"/>
      <c r="K133" s="5"/>
      <c r="L133" s="5"/>
      <c r="M133" s="5"/>
      <c r="N133" s="5"/>
    </row>
    <row r="134" spans="2:14" x14ac:dyDescent="0.25">
      <c r="B134" s="32">
        <f t="shared" si="1"/>
        <v>1.2300000000000009</v>
      </c>
      <c r="C134" s="26">
        <f>1/'PARAMETRI SISMICI'!$G$19*IF(B134&lt;'PARAMETRI SISMICI'!$G$25,'PARAMETRI SISMICI'!$G$20*'PARAMETRI SISMICI'!$G$23*'PARAMETRI SISMICI'!$G$29*'PARAMETRI SISMICI'!$G$9*(B134/'PARAMETRI SISMICI'!$G$25+1/('PARAMETRI SISMICI'!$G$29*'PARAMETRI SISMICI'!$G$9)*(1-B134/'PARAMETRI SISMICI'!$G$25)),IF(B134&lt;'PARAMETRI SISMICI'!$G$26,'PARAMETRI SISMICI'!$G$20*'PARAMETRI SISMICI'!$G$23*'PARAMETRI SISMICI'!$G$29*'PARAMETRI SISMICI'!$G$9,IF(B134&lt;'PARAMETRI SISMICI'!$G$27,'PARAMETRI SISMICI'!$G$20*'PARAMETRI SISMICI'!$G$23*'PARAMETRI SISMICI'!$G$29*'PARAMETRI SISMICI'!$G$9*('PARAMETRI SISMICI'!$G$26/B134),'PARAMETRI SISMICI'!$G$20*'PARAMETRI SISMICI'!$G$23*'PARAMETRI SISMICI'!$G$29*'PARAMETRI SISMICI'!$G$9*(('PARAMETRI SISMICI'!$G$26*'PARAMETRI SISMICI'!$G$27)/B134^2))))</f>
        <v>0.27286206672071212</v>
      </c>
      <c r="D134" s="26">
        <f>1/'PARAMETRI SISMICI'!$G$19*IF(B134&lt;'PARAMETRI SISMICI'!$G$25,'PARAMETRI SISMICI'!$G$20*'PARAMETRI SISMICI'!$G$23*'PARAMETRI SISMICI'!$G$30*'PARAMETRI SISMICI'!$G$9*(B134/'PARAMETRI SISMICI'!$G$25+1/('PARAMETRI SISMICI'!$G$30*'PARAMETRI SISMICI'!$G$9)*(1-B134/'PARAMETRI SISMICI'!$G$25)),IF(B134&lt;'PARAMETRI SISMICI'!$G$26,'PARAMETRI SISMICI'!$G$20*'PARAMETRI SISMICI'!$G$23*'PARAMETRI SISMICI'!$G$30*'PARAMETRI SISMICI'!$G$9,IF(B134&lt;'PARAMETRI SISMICI'!$G$27,'PARAMETRI SISMICI'!$G$20*'PARAMETRI SISMICI'!$G$23*'PARAMETRI SISMICI'!$G$30*'PARAMETRI SISMICI'!$G$9*('PARAMETRI SISMICI'!$G$26/B134),'PARAMETRI SISMICI'!$G$20*'PARAMETRI SISMICI'!$G$23*'PARAMETRI SISMICI'!$G$30*'PARAMETRI SISMICI'!$G$9*(('PARAMETRI SISMICI'!$G$26*'PARAMETRI SISMICI'!$G$27)/B134^2))))</f>
        <v>9.474377316691393E-2</v>
      </c>
      <c r="E134" s="5"/>
      <c r="F134" s="5"/>
      <c r="G134" s="5"/>
      <c r="H134" s="5"/>
      <c r="I134" s="5"/>
      <c r="J134" s="5"/>
      <c r="K134" s="5"/>
      <c r="L134" s="5"/>
      <c r="M134" s="5"/>
      <c r="N134" s="5"/>
    </row>
    <row r="135" spans="2:14" x14ac:dyDescent="0.25">
      <c r="B135" s="32">
        <f t="shared" si="1"/>
        <v>1.2400000000000009</v>
      </c>
      <c r="C135" s="26">
        <f>1/'PARAMETRI SISMICI'!$G$19*IF(B135&lt;'PARAMETRI SISMICI'!$G$25,'PARAMETRI SISMICI'!$G$20*'PARAMETRI SISMICI'!$G$23*'PARAMETRI SISMICI'!$G$29*'PARAMETRI SISMICI'!$G$9*(B135/'PARAMETRI SISMICI'!$G$25+1/('PARAMETRI SISMICI'!$G$29*'PARAMETRI SISMICI'!$G$9)*(1-B135/'PARAMETRI SISMICI'!$G$25)),IF(B135&lt;'PARAMETRI SISMICI'!$G$26,'PARAMETRI SISMICI'!$G$20*'PARAMETRI SISMICI'!$G$23*'PARAMETRI SISMICI'!$G$29*'PARAMETRI SISMICI'!$G$9,IF(B135&lt;'PARAMETRI SISMICI'!$G$27,'PARAMETRI SISMICI'!$G$20*'PARAMETRI SISMICI'!$G$23*'PARAMETRI SISMICI'!$G$29*'PARAMETRI SISMICI'!$G$9*('PARAMETRI SISMICI'!$G$26/B135),'PARAMETRI SISMICI'!$G$20*'PARAMETRI SISMICI'!$G$23*'PARAMETRI SISMICI'!$G$29*'PARAMETRI SISMICI'!$G$9*(('PARAMETRI SISMICI'!$G$26*'PARAMETRI SISMICI'!$G$27)/B135^2))))</f>
        <v>0.27066156618264187</v>
      </c>
      <c r="D135" s="26">
        <f>1/'PARAMETRI SISMICI'!$G$19*IF(B135&lt;'PARAMETRI SISMICI'!$G$25,'PARAMETRI SISMICI'!$G$20*'PARAMETRI SISMICI'!$G$23*'PARAMETRI SISMICI'!$G$30*'PARAMETRI SISMICI'!$G$9*(B135/'PARAMETRI SISMICI'!$G$25+1/('PARAMETRI SISMICI'!$G$30*'PARAMETRI SISMICI'!$G$9)*(1-B135/'PARAMETRI SISMICI'!$G$25)),IF(B135&lt;'PARAMETRI SISMICI'!$G$26,'PARAMETRI SISMICI'!$G$20*'PARAMETRI SISMICI'!$G$23*'PARAMETRI SISMICI'!$G$30*'PARAMETRI SISMICI'!$G$9,IF(B135&lt;'PARAMETRI SISMICI'!$G$27,'PARAMETRI SISMICI'!$G$20*'PARAMETRI SISMICI'!$G$23*'PARAMETRI SISMICI'!$G$30*'PARAMETRI SISMICI'!$G$9*('PARAMETRI SISMICI'!$G$26/B135),'PARAMETRI SISMICI'!$G$20*'PARAMETRI SISMICI'!$G$23*'PARAMETRI SISMICI'!$G$30*'PARAMETRI SISMICI'!$G$9*(('PARAMETRI SISMICI'!$G$26*'PARAMETRI SISMICI'!$G$27)/B135^2))))</f>
        <v>9.3979710480083967E-2</v>
      </c>
      <c r="E135" s="5"/>
      <c r="F135" s="5"/>
      <c r="G135" s="5"/>
      <c r="H135" s="5"/>
      <c r="I135" s="5"/>
      <c r="J135" s="5"/>
      <c r="K135" s="5"/>
      <c r="L135" s="5"/>
      <c r="M135" s="5"/>
      <c r="N135" s="5"/>
    </row>
    <row r="136" spans="2:14" x14ac:dyDescent="0.25">
      <c r="B136" s="32">
        <f t="shared" si="1"/>
        <v>1.2500000000000009</v>
      </c>
      <c r="C136" s="26">
        <f>1/'PARAMETRI SISMICI'!$G$19*IF(B136&lt;'PARAMETRI SISMICI'!$G$25,'PARAMETRI SISMICI'!$G$20*'PARAMETRI SISMICI'!$G$23*'PARAMETRI SISMICI'!$G$29*'PARAMETRI SISMICI'!$G$9*(B136/'PARAMETRI SISMICI'!$G$25+1/('PARAMETRI SISMICI'!$G$29*'PARAMETRI SISMICI'!$G$9)*(1-B136/'PARAMETRI SISMICI'!$G$25)),IF(B136&lt;'PARAMETRI SISMICI'!$G$26,'PARAMETRI SISMICI'!$G$20*'PARAMETRI SISMICI'!$G$23*'PARAMETRI SISMICI'!$G$29*'PARAMETRI SISMICI'!$G$9,IF(B136&lt;'PARAMETRI SISMICI'!$G$27,'PARAMETRI SISMICI'!$G$20*'PARAMETRI SISMICI'!$G$23*'PARAMETRI SISMICI'!$G$29*'PARAMETRI SISMICI'!$G$9*('PARAMETRI SISMICI'!$G$26/B136),'PARAMETRI SISMICI'!$G$20*'PARAMETRI SISMICI'!$G$23*'PARAMETRI SISMICI'!$G$29*'PARAMETRI SISMICI'!$G$9*(('PARAMETRI SISMICI'!$G$26*'PARAMETRI SISMICI'!$G$27)/B136^2))))</f>
        <v>0.26849627365318074</v>
      </c>
      <c r="D136" s="26">
        <f>1/'PARAMETRI SISMICI'!$G$19*IF(B136&lt;'PARAMETRI SISMICI'!$G$25,'PARAMETRI SISMICI'!$G$20*'PARAMETRI SISMICI'!$G$23*'PARAMETRI SISMICI'!$G$30*'PARAMETRI SISMICI'!$G$9*(B136/'PARAMETRI SISMICI'!$G$25+1/('PARAMETRI SISMICI'!$G$30*'PARAMETRI SISMICI'!$G$9)*(1-B136/'PARAMETRI SISMICI'!$G$25)),IF(B136&lt;'PARAMETRI SISMICI'!$G$26,'PARAMETRI SISMICI'!$G$20*'PARAMETRI SISMICI'!$G$23*'PARAMETRI SISMICI'!$G$30*'PARAMETRI SISMICI'!$G$9,IF(B136&lt;'PARAMETRI SISMICI'!$G$27,'PARAMETRI SISMICI'!$G$20*'PARAMETRI SISMICI'!$G$23*'PARAMETRI SISMICI'!$G$30*'PARAMETRI SISMICI'!$G$9*('PARAMETRI SISMICI'!$G$26/B136),'PARAMETRI SISMICI'!$G$20*'PARAMETRI SISMICI'!$G$23*'PARAMETRI SISMICI'!$G$30*'PARAMETRI SISMICI'!$G$9*(('PARAMETRI SISMICI'!$G$26*'PARAMETRI SISMICI'!$G$27)/B136^2))))</f>
        <v>9.3227872796243283E-2</v>
      </c>
      <c r="E136" s="5"/>
      <c r="F136" s="5"/>
      <c r="G136" s="5"/>
      <c r="H136" s="5"/>
      <c r="I136" s="5"/>
      <c r="J136" s="5"/>
      <c r="K136" s="5"/>
      <c r="L136" s="5"/>
      <c r="M136" s="5"/>
      <c r="N136" s="5"/>
    </row>
    <row r="137" spans="2:14" x14ac:dyDescent="0.25">
      <c r="B137" s="32">
        <f t="shared" si="1"/>
        <v>1.2600000000000009</v>
      </c>
      <c r="C137" s="26">
        <f>1/'PARAMETRI SISMICI'!$G$19*IF(B137&lt;'PARAMETRI SISMICI'!$G$25,'PARAMETRI SISMICI'!$G$20*'PARAMETRI SISMICI'!$G$23*'PARAMETRI SISMICI'!$G$29*'PARAMETRI SISMICI'!$G$9*(B137/'PARAMETRI SISMICI'!$G$25+1/('PARAMETRI SISMICI'!$G$29*'PARAMETRI SISMICI'!$G$9)*(1-B137/'PARAMETRI SISMICI'!$G$25)),IF(B137&lt;'PARAMETRI SISMICI'!$G$26,'PARAMETRI SISMICI'!$G$20*'PARAMETRI SISMICI'!$G$23*'PARAMETRI SISMICI'!$G$29*'PARAMETRI SISMICI'!$G$9,IF(B137&lt;'PARAMETRI SISMICI'!$G$27,'PARAMETRI SISMICI'!$G$20*'PARAMETRI SISMICI'!$G$23*'PARAMETRI SISMICI'!$G$29*'PARAMETRI SISMICI'!$G$9*('PARAMETRI SISMICI'!$G$26/B137),'PARAMETRI SISMICI'!$G$20*'PARAMETRI SISMICI'!$G$23*'PARAMETRI SISMICI'!$G$29*'PARAMETRI SISMICI'!$G$9*(('PARAMETRI SISMICI'!$G$26*'PARAMETRI SISMICI'!$G$27)/B137^2))))</f>
        <v>0.2663653508464095</v>
      </c>
      <c r="D137" s="26">
        <f>1/'PARAMETRI SISMICI'!$G$19*IF(B137&lt;'PARAMETRI SISMICI'!$G$25,'PARAMETRI SISMICI'!$G$20*'PARAMETRI SISMICI'!$G$23*'PARAMETRI SISMICI'!$G$30*'PARAMETRI SISMICI'!$G$9*(B137/'PARAMETRI SISMICI'!$G$25+1/('PARAMETRI SISMICI'!$G$30*'PARAMETRI SISMICI'!$G$9)*(1-B137/'PARAMETRI SISMICI'!$G$25)),IF(B137&lt;'PARAMETRI SISMICI'!$G$26,'PARAMETRI SISMICI'!$G$20*'PARAMETRI SISMICI'!$G$23*'PARAMETRI SISMICI'!$G$30*'PARAMETRI SISMICI'!$G$9,IF(B137&lt;'PARAMETRI SISMICI'!$G$27,'PARAMETRI SISMICI'!$G$20*'PARAMETRI SISMICI'!$G$23*'PARAMETRI SISMICI'!$G$30*'PARAMETRI SISMICI'!$G$9*('PARAMETRI SISMICI'!$G$26/B137),'PARAMETRI SISMICI'!$G$20*'PARAMETRI SISMICI'!$G$23*'PARAMETRI SISMICI'!$G$30*'PARAMETRI SISMICI'!$G$9*(('PARAMETRI SISMICI'!$G$26*'PARAMETRI SISMICI'!$G$27)/B137^2))))</f>
        <v>9.2487969043892157E-2</v>
      </c>
      <c r="E137" s="5"/>
      <c r="F137" s="5"/>
      <c r="G137" s="5"/>
      <c r="H137" s="5"/>
      <c r="I137" s="5"/>
      <c r="J137" s="5"/>
      <c r="K137" s="5"/>
      <c r="L137" s="5"/>
      <c r="M137" s="5"/>
      <c r="N137" s="5"/>
    </row>
    <row r="138" spans="2:14" x14ac:dyDescent="0.25">
      <c r="B138" s="32">
        <f t="shared" si="1"/>
        <v>1.2700000000000009</v>
      </c>
      <c r="C138" s="26">
        <f>1/'PARAMETRI SISMICI'!$G$19*IF(B138&lt;'PARAMETRI SISMICI'!$G$25,'PARAMETRI SISMICI'!$G$20*'PARAMETRI SISMICI'!$G$23*'PARAMETRI SISMICI'!$G$29*'PARAMETRI SISMICI'!$G$9*(B138/'PARAMETRI SISMICI'!$G$25+1/('PARAMETRI SISMICI'!$G$29*'PARAMETRI SISMICI'!$G$9)*(1-B138/'PARAMETRI SISMICI'!$G$25)),IF(B138&lt;'PARAMETRI SISMICI'!$G$26,'PARAMETRI SISMICI'!$G$20*'PARAMETRI SISMICI'!$G$23*'PARAMETRI SISMICI'!$G$29*'PARAMETRI SISMICI'!$G$9,IF(B138&lt;'PARAMETRI SISMICI'!$G$27,'PARAMETRI SISMICI'!$G$20*'PARAMETRI SISMICI'!$G$23*'PARAMETRI SISMICI'!$G$29*'PARAMETRI SISMICI'!$G$9*('PARAMETRI SISMICI'!$G$26/B138),'PARAMETRI SISMICI'!$G$20*'PARAMETRI SISMICI'!$G$23*'PARAMETRI SISMICI'!$G$29*'PARAMETRI SISMICI'!$G$9*(('PARAMETRI SISMICI'!$G$26*'PARAMETRI SISMICI'!$G$27)/B138^2))))</f>
        <v>0.26426798587911488</v>
      </c>
      <c r="D138" s="26">
        <f>1/'PARAMETRI SISMICI'!$G$19*IF(B138&lt;'PARAMETRI SISMICI'!$G$25,'PARAMETRI SISMICI'!$G$20*'PARAMETRI SISMICI'!$G$23*'PARAMETRI SISMICI'!$G$30*'PARAMETRI SISMICI'!$G$9*(B138/'PARAMETRI SISMICI'!$G$25+1/('PARAMETRI SISMICI'!$G$30*'PARAMETRI SISMICI'!$G$9)*(1-B138/'PARAMETRI SISMICI'!$G$25)),IF(B138&lt;'PARAMETRI SISMICI'!$G$26,'PARAMETRI SISMICI'!$G$20*'PARAMETRI SISMICI'!$G$23*'PARAMETRI SISMICI'!$G$30*'PARAMETRI SISMICI'!$G$9,IF(B138&lt;'PARAMETRI SISMICI'!$G$27,'PARAMETRI SISMICI'!$G$20*'PARAMETRI SISMICI'!$G$23*'PARAMETRI SISMICI'!$G$30*'PARAMETRI SISMICI'!$G$9*('PARAMETRI SISMICI'!$G$26/B138),'PARAMETRI SISMICI'!$G$20*'PARAMETRI SISMICI'!$G$23*'PARAMETRI SISMICI'!$G$30*'PARAMETRI SISMICI'!$G$9*(('PARAMETRI SISMICI'!$G$26*'PARAMETRI SISMICI'!$G$27)/B138^2))))</f>
        <v>9.175971731913711E-2</v>
      </c>
      <c r="E138" s="5"/>
      <c r="F138" s="5"/>
      <c r="G138" s="5"/>
      <c r="H138" s="5"/>
      <c r="I138" s="5"/>
      <c r="J138" s="5"/>
      <c r="K138" s="5"/>
      <c r="L138" s="5"/>
      <c r="M138" s="5"/>
      <c r="N138" s="5"/>
    </row>
    <row r="139" spans="2:14" x14ac:dyDescent="0.25">
      <c r="B139" s="32">
        <f t="shared" si="1"/>
        <v>1.2800000000000009</v>
      </c>
      <c r="C139" s="26">
        <f>1/'PARAMETRI SISMICI'!$G$19*IF(B139&lt;'PARAMETRI SISMICI'!$G$25,'PARAMETRI SISMICI'!$G$20*'PARAMETRI SISMICI'!$G$23*'PARAMETRI SISMICI'!$G$29*'PARAMETRI SISMICI'!$G$9*(B139/'PARAMETRI SISMICI'!$G$25+1/('PARAMETRI SISMICI'!$G$29*'PARAMETRI SISMICI'!$G$9)*(1-B139/'PARAMETRI SISMICI'!$G$25)),IF(B139&lt;'PARAMETRI SISMICI'!$G$26,'PARAMETRI SISMICI'!$G$20*'PARAMETRI SISMICI'!$G$23*'PARAMETRI SISMICI'!$G$29*'PARAMETRI SISMICI'!$G$9,IF(B139&lt;'PARAMETRI SISMICI'!$G$27,'PARAMETRI SISMICI'!$G$20*'PARAMETRI SISMICI'!$G$23*'PARAMETRI SISMICI'!$G$29*'PARAMETRI SISMICI'!$G$9*('PARAMETRI SISMICI'!$G$26/B139),'PARAMETRI SISMICI'!$G$20*'PARAMETRI SISMICI'!$G$23*'PARAMETRI SISMICI'!$G$29*'PARAMETRI SISMICI'!$G$9*(('PARAMETRI SISMICI'!$G$26*'PARAMETRI SISMICI'!$G$27)/B139^2))))</f>
        <v>0.26220339223943429</v>
      </c>
      <c r="D139" s="26">
        <f>1/'PARAMETRI SISMICI'!$G$19*IF(B139&lt;'PARAMETRI SISMICI'!$G$25,'PARAMETRI SISMICI'!$G$20*'PARAMETRI SISMICI'!$G$23*'PARAMETRI SISMICI'!$G$30*'PARAMETRI SISMICI'!$G$9*(B139/'PARAMETRI SISMICI'!$G$25+1/('PARAMETRI SISMICI'!$G$30*'PARAMETRI SISMICI'!$G$9)*(1-B139/'PARAMETRI SISMICI'!$G$25)),IF(B139&lt;'PARAMETRI SISMICI'!$G$26,'PARAMETRI SISMICI'!$G$20*'PARAMETRI SISMICI'!$G$23*'PARAMETRI SISMICI'!$G$30*'PARAMETRI SISMICI'!$G$9,IF(B139&lt;'PARAMETRI SISMICI'!$G$27,'PARAMETRI SISMICI'!$G$20*'PARAMETRI SISMICI'!$G$23*'PARAMETRI SISMICI'!$G$30*'PARAMETRI SISMICI'!$G$9*('PARAMETRI SISMICI'!$G$26/B139),'PARAMETRI SISMICI'!$G$20*'PARAMETRI SISMICI'!$G$23*'PARAMETRI SISMICI'!$G$30*'PARAMETRI SISMICI'!$G$9*(('PARAMETRI SISMICI'!$G$26*'PARAMETRI SISMICI'!$G$27)/B139^2))))</f>
        <v>9.1042844527581351E-2</v>
      </c>
      <c r="E139" s="5"/>
      <c r="F139" s="5"/>
      <c r="G139" s="5"/>
      <c r="H139" s="5"/>
      <c r="I139" s="5"/>
      <c r="J139" s="5"/>
      <c r="K139" s="5"/>
      <c r="L139" s="5"/>
      <c r="M139" s="5"/>
      <c r="N139" s="5"/>
    </row>
    <row r="140" spans="2:14" x14ac:dyDescent="0.25">
      <c r="B140" s="32">
        <f t="shared" ref="B140:B203" si="2">0.01+B139</f>
        <v>1.2900000000000009</v>
      </c>
      <c r="C140" s="26">
        <f>1/'PARAMETRI SISMICI'!$G$19*IF(B140&lt;'PARAMETRI SISMICI'!$G$25,'PARAMETRI SISMICI'!$G$20*'PARAMETRI SISMICI'!$G$23*'PARAMETRI SISMICI'!$G$29*'PARAMETRI SISMICI'!$G$9*(B140/'PARAMETRI SISMICI'!$G$25+1/('PARAMETRI SISMICI'!$G$29*'PARAMETRI SISMICI'!$G$9)*(1-B140/'PARAMETRI SISMICI'!$G$25)),IF(B140&lt;'PARAMETRI SISMICI'!$G$26,'PARAMETRI SISMICI'!$G$20*'PARAMETRI SISMICI'!$G$23*'PARAMETRI SISMICI'!$G$29*'PARAMETRI SISMICI'!$G$9,IF(B140&lt;'PARAMETRI SISMICI'!$G$27,'PARAMETRI SISMICI'!$G$20*'PARAMETRI SISMICI'!$G$23*'PARAMETRI SISMICI'!$G$29*'PARAMETRI SISMICI'!$G$9*('PARAMETRI SISMICI'!$G$26/B140),'PARAMETRI SISMICI'!$G$20*'PARAMETRI SISMICI'!$G$23*'PARAMETRI SISMICI'!$G$29*'PARAMETRI SISMICI'!$G$9*(('PARAMETRI SISMICI'!$G$26*'PARAMETRI SISMICI'!$G$27)/B140^2))))</f>
        <v>0.26017080780346974</v>
      </c>
      <c r="D140" s="26">
        <f>1/'PARAMETRI SISMICI'!$G$19*IF(B140&lt;'PARAMETRI SISMICI'!$G$25,'PARAMETRI SISMICI'!$G$20*'PARAMETRI SISMICI'!$G$23*'PARAMETRI SISMICI'!$G$30*'PARAMETRI SISMICI'!$G$9*(B140/'PARAMETRI SISMICI'!$G$25+1/('PARAMETRI SISMICI'!$G$30*'PARAMETRI SISMICI'!$G$9)*(1-B140/'PARAMETRI SISMICI'!$G$25)),IF(B140&lt;'PARAMETRI SISMICI'!$G$26,'PARAMETRI SISMICI'!$G$20*'PARAMETRI SISMICI'!$G$23*'PARAMETRI SISMICI'!$G$30*'PARAMETRI SISMICI'!$G$9,IF(B140&lt;'PARAMETRI SISMICI'!$G$27,'PARAMETRI SISMICI'!$G$20*'PARAMETRI SISMICI'!$G$23*'PARAMETRI SISMICI'!$G$30*'PARAMETRI SISMICI'!$G$9*('PARAMETRI SISMICI'!$G$26/B140),'PARAMETRI SISMICI'!$G$20*'PARAMETRI SISMICI'!$G$23*'PARAMETRI SISMICI'!$G$30*'PARAMETRI SISMICI'!$G$9*(('PARAMETRI SISMICI'!$G$26*'PARAMETRI SISMICI'!$G$27)/B140^2))))</f>
        <v>9.0337086042871412E-2</v>
      </c>
      <c r="E140" s="5"/>
      <c r="F140" s="5"/>
      <c r="G140" s="5"/>
      <c r="H140" s="5"/>
      <c r="I140" s="5"/>
      <c r="J140" s="5"/>
      <c r="K140" s="5"/>
      <c r="L140" s="5"/>
      <c r="M140" s="5"/>
      <c r="N140" s="5"/>
    </row>
    <row r="141" spans="2:14" x14ac:dyDescent="0.25">
      <c r="B141" s="32">
        <f t="shared" si="2"/>
        <v>1.3000000000000009</v>
      </c>
      <c r="C141" s="26">
        <f>1/'PARAMETRI SISMICI'!$G$19*IF(B141&lt;'PARAMETRI SISMICI'!$G$25,'PARAMETRI SISMICI'!$G$20*'PARAMETRI SISMICI'!$G$23*'PARAMETRI SISMICI'!$G$29*'PARAMETRI SISMICI'!$G$9*(B141/'PARAMETRI SISMICI'!$G$25+1/('PARAMETRI SISMICI'!$G$29*'PARAMETRI SISMICI'!$G$9)*(1-B141/'PARAMETRI SISMICI'!$G$25)),IF(B141&lt;'PARAMETRI SISMICI'!$G$26,'PARAMETRI SISMICI'!$G$20*'PARAMETRI SISMICI'!$G$23*'PARAMETRI SISMICI'!$G$29*'PARAMETRI SISMICI'!$G$9,IF(B141&lt;'PARAMETRI SISMICI'!$G$27,'PARAMETRI SISMICI'!$G$20*'PARAMETRI SISMICI'!$G$23*'PARAMETRI SISMICI'!$G$29*'PARAMETRI SISMICI'!$G$9*('PARAMETRI SISMICI'!$G$26/B141),'PARAMETRI SISMICI'!$G$20*'PARAMETRI SISMICI'!$G$23*'PARAMETRI SISMICI'!$G$29*'PARAMETRI SISMICI'!$G$9*(('PARAMETRI SISMICI'!$G$26*'PARAMETRI SISMICI'!$G$27)/B141^2))))</f>
        <v>0.25816949389728922</v>
      </c>
      <c r="D141" s="26">
        <f>1/'PARAMETRI SISMICI'!$G$19*IF(B141&lt;'PARAMETRI SISMICI'!$G$25,'PARAMETRI SISMICI'!$G$20*'PARAMETRI SISMICI'!$G$23*'PARAMETRI SISMICI'!$G$30*'PARAMETRI SISMICI'!$G$9*(B141/'PARAMETRI SISMICI'!$G$25+1/('PARAMETRI SISMICI'!$G$30*'PARAMETRI SISMICI'!$G$9)*(1-B141/'PARAMETRI SISMICI'!$G$25)),IF(B141&lt;'PARAMETRI SISMICI'!$G$26,'PARAMETRI SISMICI'!$G$20*'PARAMETRI SISMICI'!$G$23*'PARAMETRI SISMICI'!$G$30*'PARAMETRI SISMICI'!$G$9,IF(B141&lt;'PARAMETRI SISMICI'!$G$27,'PARAMETRI SISMICI'!$G$20*'PARAMETRI SISMICI'!$G$23*'PARAMETRI SISMICI'!$G$30*'PARAMETRI SISMICI'!$G$9*('PARAMETRI SISMICI'!$G$26/B141),'PARAMETRI SISMICI'!$G$20*'PARAMETRI SISMICI'!$G$23*'PARAMETRI SISMICI'!$G$30*'PARAMETRI SISMICI'!$G$9*(('PARAMETRI SISMICI'!$G$26*'PARAMETRI SISMICI'!$G$27)/B141^2))))</f>
        <v>8.9642185381003173E-2</v>
      </c>
      <c r="E141" s="5"/>
      <c r="F141" s="5"/>
      <c r="G141" s="5"/>
      <c r="H141" s="5"/>
      <c r="I141" s="5"/>
      <c r="J141" s="5"/>
      <c r="K141" s="5"/>
      <c r="L141" s="5"/>
      <c r="M141" s="5"/>
      <c r="N141" s="5"/>
    </row>
    <row r="142" spans="2:14" x14ac:dyDescent="0.25">
      <c r="B142" s="32">
        <f t="shared" si="2"/>
        <v>1.3100000000000009</v>
      </c>
      <c r="C142" s="26">
        <f>1/'PARAMETRI SISMICI'!$G$19*IF(B142&lt;'PARAMETRI SISMICI'!$G$25,'PARAMETRI SISMICI'!$G$20*'PARAMETRI SISMICI'!$G$23*'PARAMETRI SISMICI'!$G$29*'PARAMETRI SISMICI'!$G$9*(B142/'PARAMETRI SISMICI'!$G$25+1/('PARAMETRI SISMICI'!$G$29*'PARAMETRI SISMICI'!$G$9)*(1-B142/'PARAMETRI SISMICI'!$G$25)),IF(B142&lt;'PARAMETRI SISMICI'!$G$26,'PARAMETRI SISMICI'!$G$20*'PARAMETRI SISMICI'!$G$23*'PARAMETRI SISMICI'!$G$29*'PARAMETRI SISMICI'!$G$9,IF(B142&lt;'PARAMETRI SISMICI'!$G$27,'PARAMETRI SISMICI'!$G$20*'PARAMETRI SISMICI'!$G$23*'PARAMETRI SISMICI'!$G$29*'PARAMETRI SISMICI'!$G$9*('PARAMETRI SISMICI'!$G$26/B142),'PARAMETRI SISMICI'!$G$20*'PARAMETRI SISMICI'!$G$23*'PARAMETRI SISMICI'!$G$29*'PARAMETRI SISMICI'!$G$9*(('PARAMETRI SISMICI'!$G$26*'PARAMETRI SISMICI'!$G$27)/B142^2))))</f>
        <v>0.25619873440189</v>
      </c>
      <c r="D142" s="26">
        <f>1/'PARAMETRI SISMICI'!$G$19*IF(B142&lt;'PARAMETRI SISMICI'!$G$25,'PARAMETRI SISMICI'!$G$20*'PARAMETRI SISMICI'!$G$23*'PARAMETRI SISMICI'!$G$30*'PARAMETRI SISMICI'!$G$9*(B142/'PARAMETRI SISMICI'!$G$25+1/('PARAMETRI SISMICI'!$G$30*'PARAMETRI SISMICI'!$G$9)*(1-B142/'PARAMETRI SISMICI'!$G$25)),IF(B142&lt;'PARAMETRI SISMICI'!$G$26,'PARAMETRI SISMICI'!$G$20*'PARAMETRI SISMICI'!$G$23*'PARAMETRI SISMICI'!$G$30*'PARAMETRI SISMICI'!$G$9,IF(B142&lt;'PARAMETRI SISMICI'!$G$27,'PARAMETRI SISMICI'!$G$20*'PARAMETRI SISMICI'!$G$23*'PARAMETRI SISMICI'!$G$30*'PARAMETRI SISMICI'!$G$9*('PARAMETRI SISMICI'!$G$26/B142),'PARAMETRI SISMICI'!$G$20*'PARAMETRI SISMICI'!$G$23*'PARAMETRI SISMICI'!$G$30*'PARAMETRI SISMICI'!$G$9*(('PARAMETRI SISMICI'!$G$26*'PARAMETRI SISMICI'!$G$27)/B142^2))))</f>
        <v>8.8957893889545128E-2</v>
      </c>
      <c r="E142" s="5"/>
      <c r="F142" s="5"/>
      <c r="G142" s="5"/>
      <c r="H142" s="5"/>
      <c r="I142" s="5"/>
      <c r="J142" s="5"/>
      <c r="K142" s="5"/>
      <c r="L142" s="5"/>
      <c r="M142" s="5"/>
      <c r="N142" s="5"/>
    </row>
    <row r="143" spans="2:14" x14ac:dyDescent="0.25">
      <c r="B143" s="32">
        <f t="shared" si="2"/>
        <v>1.320000000000001</v>
      </c>
      <c r="C143" s="26">
        <f>1/'PARAMETRI SISMICI'!$G$19*IF(B143&lt;'PARAMETRI SISMICI'!$G$25,'PARAMETRI SISMICI'!$G$20*'PARAMETRI SISMICI'!$G$23*'PARAMETRI SISMICI'!$G$29*'PARAMETRI SISMICI'!$G$9*(B143/'PARAMETRI SISMICI'!$G$25+1/('PARAMETRI SISMICI'!$G$29*'PARAMETRI SISMICI'!$G$9)*(1-B143/'PARAMETRI SISMICI'!$G$25)),IF(B143&lt;'PARAMETRI SISMICI'!$G$26,'PARAMETRI SISMICI'!$G$20*'PARAMETRI SISMICI'!$G$23*'PARAMETRI SISMICI'!$G$29*'PARAMETRI SISMICI'!$G$9,IF(B143&lt;'PARAMETRI SISMICI'!$G$27,'PARAMETRI SISMICI'!$G$20*'PARAMETRI SISMICI'!$G$23*'PARAMETRI SISMICI'!$G$29*'PARAMETRI SISMICI'!$G$9*('PARAMETRI SISMICI'!$G$26/B143),'PARAMETRI SISMICI'!$G$20*'PARAMETRI SISMICI'!$G$23*'PARAMETRI SISMICI'!$G$29*'PARAMETRI SISMICI'!$G$9*(('PARAMETRI SISMICI'!$G$26*'PARAMETRI SISMICI'!$G$27)/B143^2))))</f>
        <v>0.2542578348988454</v>
      </c>
      <c r="D143" s="26">
        <f>1/'PARAMETRI SISMICI'!$G$19*IF(B143&lt;'PARAMETRI SISMICI'!$G$25,'PARAMETRI SISMICI'!$G$20*'PARAMETRI SISMICI'!$G$23*'PARAMETRI SISMICI'!$G$30*'PARAMETRI SISMICI'!$G$9*(B143/'PARAMETRI SISMICI'!$G$25+1/('PARAMETRI SISMICI'!$G$30*'PARAMETRI SISMICI'!$G$9)*(1-B143/'PARAMETRI SISMICI'!$G$25)),IF(B143&lt;'PARAMETRI SISMICI'!$G$26,'PARAMETRI SISMICI'!$G$20*'PARAMETRI SISMICI'!$G$23*'PARAMETRI SISMICI'!$G$30*'PARAMETRI SISMICI'!$G$9,IF(B143&lt;'PARAMETRI SISMICI'!$G$27,'PARAMETRI SISMICI'!$G$20*'PARAMETRI SISMICI'!$G$23*'PARAMETRI SISMICI'!$G$30*'PARAMETRI SISMICI'!$G$9*('PARAMETRI SISMICI'!$G$26/B143),'PARAMETRI SISMICI'!$G$20*'PARAMETRI SISMICI'!$G$23*'PARAMETRI SISMICI'!$G$30*'PARAMETRI SISMICI'!$G$9*(('PARAMETRI SISMICI'!$G$26*'PARAMETRI SISMICI'!$G$27)/B143^2))))</f>
        <v>8.8283970450987972E-2</v>
      </c>
      <c r="E143" s="5"/>
      <c r="F143" s="5"/>
      <c r="G143" s="5"/>
      <c r="H143" s="5"/>
      <c r="I143" s="5"/>
      <c r="J143" s="5"/>
      <c r="K143" s="5"/>
      <c r="L143" s="5"/>
      <c r="M143" s="5"/>
      <c r="N143" s="5"/>
    </row>
    <row r="144" spans="2:14" x14ac:dyDescent="0.25">
      <c r="B144" s="32">
        <f t="shared" si="2"/>
        <v>1.330000000000001</v>
      </c>
      <c r="C144" s="26">
        <f>1/'PARAMETRI SISMICI'!$G$19*IF(B144&lt;'PARAMETRI SISMICI'!$G$25,'PARAMETRI SISMICI'!$G$20*'PARAMETRI SISMICI'!$G$23*'PARAMETRI SISMICI'!$G$29*'PARAMETRI SISMICI'!$G$9*(B144/'PARAMETRI SISMICI'!$G$25+1/('PARAMETRI SISMICI'!$G$29*'PARAMETRI SISMICI'!$G$9)*(1-B144/'PARAMETRI SISMICI'!$G$25)),IF(B144&lt;'PARAMETRI SISMICI'!$G$26,'PARAMETRI SISMICI'!$G$20*'PARAMETRI SISMICI'!$G$23*'PARAMETRI SISMICI'!$G$29*'PARAMETRI SISMICI'!$G$9,IF(B144&lt;'PARAMETRI SISMICI'!$G$27,'PARAMETRI SISMICI'!$G$20*'PARAMETRI SISMICI'!$G$23*'PARAMETRI SISMICI'!$G$29*'PARAMETRI SISMICI'!$G$9*('PARAMETRI SISMICI'!$G$26/B144),'PARAMETRI SISMICI'!$G$20*'PARAMETRI SISMICI'!$G$23*'PARAMETRI SISMICI'!$G$29*'PARAMETRI SISMICI'!$G$9*(('PARAMETRI SISMICI'!$G$26*'PARAMETRI SISMICI'!$G$27)/B144^2))))</f>
        <v>0.25234612185449318</v>
      </c>
      <c r="D144" s="26">
        <f>1/'PARAMETRI SISMICI'!$G$19*IF(B144&lt;'PARAMETRI SISMICI'!$G$25,'PARAMETRI SISMICI'!$G$20*'PARAMETRI SISMICI'!$G$23*'PARAMETRI SISMICI'!$G$30*'PARAMETRI SISMICI'!$G$9*(B144/'PARAMETRI SISMICI'!$G$25+1/('PARAMETRI SISMICI'!$G$30*'PARAMETRI SISMICI'!$G$9)*(1-B144/'PARAMETRI SISMICI'!$G$25)),IF(B144&lt;'PARAMETRI SISMICI'!$G$26,'PARAMETRI SISMICI'!$G$20*'PARAMETRI SISMICI'!$G$23*'PARAMETRI SISMICI'!$G$30*'PARAMETRI SISMICI'!$G$9,IF(B144&lt;'PARAMETRI SISMICI'!$G$27,'PARAMETRI SISMICI'!$G$20*'PARAMETRI SISMICI'!$G$23*'PARAMETRI SISMICI'!$G$30*'PARAMETRI SISMICI'!$G$9*('PARAMETRI SISMICI'!$G$26/B144),'PARAMETRI SISMICI'!$G$20*'PARAMETRI SISMICI'!$G$23*'PARAMETRI SISMICI'!$G$30*'PARAMETRI SISMICI'!$G$9*(('PARAMETRI SISMICI'!$G$26*'PARAMETRI SISMICI'!$G$27)/B144^2))))</f>
        <v>8.7620181199476788E-2</v>
      </c>
      <c r="E144" s="5"/>
      <c r="F144" s="5"/>
      <c r="G144" s="5"/>
      <c r="H144" s="5"/>
      <c r="I144" s="5"/>
      <c r="J144" s="5"/>
      <c r="K144" s="5"/>
      <c r="L144" s="5"/>
      <c r="M144" s="5"/>
      <c r="N144" s="5"/>
    </row>
    <row r="145" spans="2:14" x14ac:dyDescent="0.25">
      <c r="B145" s="32">
        <f t="shared" si="2"/>
        <v>1.340000000000001</v>
      </c>
      <c r="C145" s="26">
        <f>1/'PARAMETRI SISMICI'!$G$19*IF(B145&lt;'PARAMETRI SISMICI'!$G$25,'PARAMETRI SISMICI'!$G$20*'PARAMETRI SISMICI'!$G$23*'PARAMETRI SISMICI'!$G$29*'PARAMETRI SISMICI'!$G$9*(B145/'PARAMETRI SISMICI'!$G$25+1/('PARAMETRI SISMICI'!$G$29*'PARAMETRI SISMICI'!$G$9)*(1-B145/'PARAMETRI SISMICI'!$G$25)),IF(B145&lt;'PARAMETRI SISMICI'!$G$26,'PARAMETRI SISMICI'!$G$20*'PARAMETRI SISMICI'!$G$23*'PARAMETRI SISMICI'!$G$29*'PARAMETRI SISMICI'!$G$9,IF(B145&lt;'PARAMETRI SISMICI'!$G$27,'PARAMETRI SISMICI'!$G$20*'PARAMETRI SISMICI'!$G$23*'PARAMETRI SISMICI'!$G$29*'PARAMETRI SISMICI'!$G$9*('PARAMETRI SISMICI'!$G$26/B145),'PARAMETRI SISMICI'!$G$20*'PARAMETRI SISMICI'!$G$23*'PARAMETRI SISMICI'!$G$29*'PARAMETRI SISMICI'!$G$9*(('PARAMETRI SISMICI'!$G$26*'PARAMETRI SISMICI'!$G$27)/B145^2))))</f>
        <v>0.25046294184065365</v>
      </c>
      <c r="D145" s="26">
        <f>1/'PARAMETRI SISMICI'!$G$19*IF(B145&lt;'PARAMETRI SISMICI'!$G$25,'PARAMETRI SISMICI'!$G$20*'PARAMETRI SISMICI'!$G$23*'PARAMETRI SISMICI'!$G$30*'PARAMETRI SISMICI'!$G$9*(B145/'PARAMETRI SISMICI'!$G$25+1/('PARAMETRI SISMICI'!$G$30*'PARAMETRI SISMICI'!$G$9)*(1-B145/'PARAMETRI SISMICI'!$G$25)),IF(B145&lt;'PARAMETRI SISMICI'!$G$26,'PARAMETRI SISMICI'!$G$20*'PARAMETRI SISMICI'!$G$23*'PARAMETRI SISMICI'!$G$30*'PARAMETRI SISMICI'!$G$9,IF(B145&lt;'PARAMETRI SISMICI'!$G$27,'PARAMETRI SISMICI'!$G$20*'PARAMETRI SISMICI'!$G$23*'PARAMETRI SISMICI'!$G$30*'PARAMETRI SISMICI'!$G$9*('PARAMETRI SISMICI'!$G$26/B145),'PARAMETRI SISMICI'!$G$20*'PARAMETRI SISMICI'!$G$23*'PARAMETRI SISMICI'!$G$30*'PARAMETRI SISMICI'!$G$9*(('PARAMETRI SISMICI'!$G$26*'PARAMETRI SISMICI'!$G$27)/B145^2))))</f>
        <v>8.6966299250226961E-2</v>
      </c>
      <c r="E145" s="5"/>
      <c r="F145" s="5"/>
      <c r="G145" s="5"/>
      <c r="H145" s="5"/>
      <c r="I145" s="5"/>
      <c r="J145" s="5"/>
      <c r="K145" s="5"/>
      <c r="L145" s="5"/>
      <c r="M145" s="5"/>
      <c r="N145" s="5"/>
    </row>
    <row r="146" spans="2:14" x14ac:dyDescent="0.25">
      <c r="B146" s="32">
        <f t="shared" si="2"/>
        <v>1.350000000000001</v>
      </c>
      <c r="C146" s="26">
        <f>1/'PARAMETRI SISMICI'!$G$19*IF(B146&lt;'PARAMETRI SISMICI'!$G$25,'PARAMETRI SISMICI'!$G$20*'PARAMETRI SISMICI'!$G$23*'PARAMETRI SISMICI'!$G$29*'PARAMETRI SISMICI'!$G$9*(B146/'PARAMETRI SISMICI'!$G$25+1/('PARAMETRI SISMICI'!$G$29*'PARAMETRI SISMICI'!$G$9)*(1-B146/'PARAMETRI SISMICI'!$G$25)),IF(B146&lt;'PARAMETRI SISMICI'!$G$26,'PARAMETRI SISMICI'!$G$20*'PARAMETRI SISMICI'!$G$23*'PARAMETRI SISMICI'!$G$29*'PARAMETRI SISMICI'!$G$9,IF(B146&lt;'PARAMETRI SISMICI'!$G$27,'PARAMETRI SISMICI'!$G$20*'PARAMETRI SISMICI'!$G$23*'PARAMETRI SISMICI'!$G$29*'PARAMETRI SISMICI'!$G$9*('PARAMETRI SISMICI'!$G$26/B146),'PARAMETRI SISMICI'!$G$20*'PARAMETRI SISMICI'!$G$23*'PARAMETRI SISMICI'!$G$29*'PARAMETRI SISMICI'!$G$9*(('PARAMETRI SISMICI'!$G$26*'PARAMETRI SISMICI'!$G$27)/B146^2))))</f>
        <v>0.24860766078998214</v>
      </c>
      <c r="D146" s="26">
        <f>1/'PARAMETRI SISMICI'!$G$19*IF(B146&lt;'PARAMETRI SISMICI'!$G$25,'PARAMETRI SISMICI'!$G$20*'PARAMETRI SISMICI'!$G$23*'PARAMETRI SISMICI'!$G$30*'PARAMETRI SISMICI'!$G$9*(B146/'PARAMETRI SISMICI'!$G$25+1/('PARAMETRI SISMICI'!$G$30*'PARAMETRI SISMICI'!$G$9)*(1-B146/'PARAMETRI SISMICI'!$G$25)),IF(B146&lt;'PARAMETRI SISMICI'!$G$26,'PARAMETRI SISMICI'!$G$20*'PARAMETRI SISMICI'!$G$23*'PARAMETRI SISMICI'!$G$30*'PARAMETRI SISMICI'!$G$9,IF(B146&lt;'PARAMETRI SISMICI'!$G$27,'PARAMETRI SISMICI'!$G$20*'PARAMETRI SISMICI'!$G$23*'PARAMETRI SISMICI'!$G$30*'PARAMETRI SISMICI'!$G$9*('PARAMETRI SISMICI'!$G$26/B146),'PARAMETRI SISMICI'!$G$20*'PARAMETRI SISMICI'!$G$23*'PARAMETRI SISMICI'!$G$30*'PARAMETRI SISMICI'!$G$9*(('PARAMETRI SISMICI'!$G$26*'PARAMETRI SISMICI'!$G$27)/B146^2))))</f>
        <v>8.632210444096601E-2</v>
      </c>
      <c r="E146" s="5"/>
      <c r="F146" s="5"/>
      <c r="G146" s="5"/>
      <c r="H146" s="5"/>
      <c r="I146" s="5"/>
      <c r="J146" s="5"/>
      <c r="K146" s="5"/>
      <c r="L146" s="5"/>
      <c r="M146" s="5"/>
      <c r="N146" s="5"/>
    </row>
    <row r="147" spans="2:14" x14ac:dyDescent="0.25">
      <c r="B147" s="32">
        <f t="shared" si="2"/>
        <v>1.360000000000001</v>
      </c>
      <c r="C147" s="26">
        <f>1/'PARAMETRI SISMICI'!$G$19*IF(B147&lt;'PARAMETRI SISMICI'!$G$25,'PARAMETRI SISMICI'!$G$20*'PARAMETRI SISMICI'!$G$23*'PARAMETRI SISMICI'!$G$29*'PARAMETRI SISMICI'!$G$9*(B147/'PARAMETRI SISMICI'!$G$25+1/('PARAMETRI SISMICI'!$G$29*'PARAMETRI SISMICI'!$G$9)*(1-B147/'PARAMETRI SISMICI'!$G$25)),IF(B147&lt;'PARAMETRI SISMICI'!$G$26,'PARAMETRI SISMICI'!$G$20*'PARAMETRI SISMICI'!$G$23*'PARAMETRI SISMICI'!$G$29*'PARAMETRI SISMICI'!$G$9,IF(B147&lt;'PARAMETRI SISMICI'!$G$27,'PARAMETRI SISMICI'!$G$20*'PARAMETRI SISMICI'!$G$23*'PARAMETRI SISMICI'!$G$29*'PARAMETRI SISMICI'!$G$9*('PARAMETRI SISMICI'!$G$26/B147),'PARAMETRI SISMICI'!$G$20*'PARAMETRI SISMICI'!$G$23*'PARAMETRI SISMICI'!$G$29*'PARAMETRI SISMICI'!$G$9*(('PARAMETRI SISMICI'!$G$26*'PARAMETRI SISMICI'!$G$27)/B147^2))))</f>
        <v>0.24677966328417347</v>
      </c>
      <c r="D147" s="26">
        <f>1/'PARAMETRI SISMICI'!$G$19*IF(B147&lt;'PARAMETRI SISMICI'!$G$25,'PARAMETRI SISMICI'!$G$20*'PARAMETRI SISMICI'!$G$23*'PARAMETRI SISMICI'!$G$30*'PARAMETRI SISMICI'!$G$9*(B147/'PARAMETRI SISMICI'!$G$25+1/('PARAMETRI SISMICI'!$G$30*'PARAMETRI SISMICI'!$G$9)*(1-B147/'PARAMETRI SISMICI'!$G$25)),IF(B147&lt;'PARAMETRI SISMICI'!$G$26,'PARAMETRI SISMICI'!$G$20*'PARAMETRI SISMICI'!$G$23*'PARAMETRI SISMICI'!$G$30*'PARAMETRI SISMICI'!$G$9,IF(B147&lt;'PARAMETRI SISMICI'!$G$27,'PARAMETRI SISMICI'!$G$20*'PARAMETRI SISMICI'!$G$23*'PARAMETRI SISMICI'!$G$30*'PARAMETRI SISMICI'!$G$9*('PARAMETRI SISMICI'!$G$26/B147),'PARAMETRI SISMICI'!$G$20*'PARAMETRI SISMICI'!$G$23*'PARAMETRI SISMICI'!$G$30*'PARAMETRI SISMICI'!$G$9*(('PARAMETRI SISMICI'!$G$26*'PARAMETRI SISMICI'!$G$27)/B147^2))))</f>
        <v>8.5687383084782437E-2</v>
      </c>
      <c r="E147" s="5"/>
      <c r="F147" s="5"/>
      <c r="G147" s="5"/>
      <c r="H147" s="5"/>
      <c r="I147" s="5"/>
      <c r="J147" s="5"/>
      <c r="K147" s="5"/>
      <c r="L147" s="5"/>
      <c r="M147" s="5"/>
      <c r="N147" s="5"/>
    </row>
    <row r="148" spans="2:14" x14ac:dyDescent="0.25">
      <c r="B148" s="32">
        <f t="shared" si="2"/>
        <v>1.370000000000001</v>
      </c>
      <c r="C148" s="26">
        <f>1/'PARAMETRI SISMICI'!$G$19*IF(B148&lt;'PARAMETRI SISMICI'!$G$25,'PARAMETRI SISMICI'!$G$20*'PARAMETRI SISMICI'!$G$23*'PARAMETRI SISMICI'!$G$29*'PARAMETRI SISMICI'!$G$9*(B148/'PARAMETRI SISMICI'!$G$25+1/('PARAMETRI SISMICI'!$G$29*'PARAMETRI SISMICI'!$G$9)*(1-B148/'PARAMETRI SISMICI'!$G$25)),IF(B148&lt;'PARAMETRI SISMICI'!$G$26,'PARAMETRI SISMICI'!$G$20*'PARAMETRI SISMICI'!$G$23*'PARAMETRI SISMICI'!$G$29*'PARAMETRI SISMICI'!$G$9,IF(B148&lt;'PARAMETRI SISMICI'!$G$27,'PARAMETRI SISMICI'!$G$20*'PARAMETRI SISMICI'!$G$23*'PARAMETRI SISMICI'!$G$29*'PARAMETRI SISMICI'!$G$9*('PARAMETRI SISMICI'!$G$26/B148),'PARAMETRI SISMICI'!$G$20*'PARAMETRI SISMICI'!$G$23*'PARAMETRI SISMICI'!$G$29*'PARAMETRI SISMICI'!$G$9*(('PARAMETRI SISMICI'!$G$26*'PARAMETRI SISMICI'!$G$27)/B148^2))))</f>
        <v>0.24497835187334011</v>
      </c>
      <c r="D148" s="26">
        <f>1/'PARAMETRI SISMICI'!$G$19*IF(B148&lt;'PARAMETRI SISMICI'!$G$25,'PARAMETRI SISMICI'!$G$20*'PARAMETRI SISMICI'!$G$23*'PARAMETRI SISMICI'!$G$30*'PARAMETRI SISMICI'!$G$9*(B148/'PARAMETRI SISMICI'!$G$25+1/('PARAMETRI SISMICI'!$G$30*'PARAMETRI SISMICI'!$G$9)*(1-B148/'PARAMETRI SISMICI'!$G$25)),IF(B148&lt;'PARAMETRI SISMICI'!$G$26,'PARAMETRI SISMICI'!$G$20*'PARAMETRI SISMICI'!$G$23*'PARAMETRI SISMICI'!$G$30*'PARAMETRI SISMICI'!$G$9,IF(B148&lt;'PARAMETRI SISMICI'!$G$27,'PARAMETRI SISMICI'!$G$20*'PARAMETRI SISMICI'!$G$23*'PARAMETRI SISMICI'!$G$30*'PARAMETRI SISMICI'!$G$9*('PARAMETRI SISMICI'!$G$26/B148),'PARAMETRI SISMICI'!$G$20*'PARAMETRI SISMICI'!$G$23*'PARAMETRI SISMICI'!$G$30*'PARAMETRI SISMICI'!$G$9*(('PARAMETRI SISMICI'!$G$26*'PARAMETRI SISMICI'!$G$27)/B148^2))))</f>
        <v>8.5061927733798642E-2</v>
      </c>
      <c r="E148" s="5"/>
      <c r="F148" s="5"/>
      <c r="G148" s="5"/>
      <c r="H148" s="5"/>
      <c r="I148" s="5"/>
      <c r="J148" s="5"/>
      <c r="K148" s="5"/>
      <c r="L148" s="5"/>
      <c r="M148" s="5"/>
      <c r="N148" s="5"/>
    </row>
    <row r="149" spans="2:14" x14ac:dyDescent="0.25">
      <c r="B149" s="32">
        <f t="shared" si="2"/>
        <v>1.380000000000001</v>
      </c>
      <c r="C149" s="26">
        <f>1/'PARAMETRI SISMICI'!$G$19*IF(B149&lt;'PARAMETRI SISMICI'!$G$25,'PARAMETRI SISMICI'!$G$20*'PARAMETRI SISMICI'!$G$23*'PARAMETRI SISMICI'!$G$29*'PARAMETRI SISMICI'!$G$9*(B149/'PARAMETRI SISMICI'!$G$25+1/('PARAMETRI SISMICI'!$G$29*'PARAMETRI SISMICI'!$G$9)*(1-B149/'PARAMETRI SISMICI'!$G$25)),IF(B149&lt;'PARAMETRI SISMICI'!$G$26,'PARAMETRI SISMICI'!$G$20*'PARAMETRI SISMICI'!$G$23*'PARAMETRI SISMICI'!$G$29*'PARAMETRI SISMICI'!$G$9,IF(B149&lt;'PARAMETRI SISMICI'!$G$27,'PARAMETRI SISMICI'!$G$20*'PARAMETRI SISMICI'!$G$23*'PARAMETRI SISMICI'!$G$29*'PARAMETRI SISMICI'!$G$9*('PARAMETRI SISMICI'!$G$26/B149),'PARAMETRI SISMICI'!$G$20*'PARAMETRI SISMICI'!$G$23*'PARAMETRI SISMICI'!$G$29*'PARAMETRI SISMICI'!$G$9*(('PARAMETRI SISMICI'!$G$26*'PARAMETRI SISMICI'!$G$27)/B149^2))))</f>
        <v>0.24320314642498253</v>
      </c>
      <c r="D149" s="26">
        <f>1/'PARAMETRI SISMICI'!$G$19*IF(B149&lt;'PARAMETRI SISMICI'!$G$25,'PARAMETRI SISMICI'!$G$20*'PARAMETRI SISMICI'!$G$23*'PARAMETRI SISMICI'!$G$30*'PARAMETRI SISMICI'!$G$9*(B149/'PARAMETRI SISMICI'!$G$25+1/('PARAMETRI SISMICI'!$G$30*'PARAMETRI SISMICI'!$G$9)*(1-B149/'PARAMETRI SISMICI'!$G$25)),IF(B149&lt;'PARAMETRI SISMICI'!$G$26,'PARAMETRI SISMICI'!$G$20*'PARAMETRI SISMICI'!$G$23*'PARAMETRI SISMICI'!$G$30*'PARAMETRI SISMICI'!$G$9,IF(B149&lt;'PARAMETRI SISMICI'!$G$27,'PARAMETRI SISMICI'!$G$20*'PARAMETRI SISMICI'!$G$23*'PARAMETRI SISMICI'!$G$30*'PARAMETRI SISMICI'!$G$9*('PARAMETRI SISMICI'!$G$26/B149),'PARAMETRI SISMICI'!$G$20*'PARAMETRI SISMICI'!$G$23*'PARAMETRI SISMICI'!$G$30*'PARAMETRI SISMICI'!$G$9*(('PARAMETRI SISMICI'!$G$26*'PARAMETRI SISMICI'!$G$27)/B149^2))))</f>
        <v>8.4445536953118919E-2</v>
      </c>
      <c r="E149" s="5"/>
      <c r="F149" s="5"/>
      <c r="G149" s="5"/>
      <c r="H149" s="5"/>
      <c r="I149" s="5"/>
      <c r="J149" s="5"/>
      <c r="K149" s="5"/>
      <c r="L149" s="5"/>
      <c r="M149" s="5"/>
      <c r="N149" s="5"/>
    </row>
    <row r="150" spans="2:14" x14ac:dyDescent="0.25">
      <c r="B150" s="32">
        <f t="shared" si="2"/>
        <v>1.390000000000001</v>
      </c>
      <c r="C150" s="26">
        <f>1/'PARAMETRI SISMICI'!$G$19*IF(B150&lt;'PARAMETRI SISMICI'!$G$25,'PARAMETRI SISMICI'!$G$20*'PARAMETRI SISMICI'!$G$23*'PARAMETRI SISMICI'!$G$29*'PARAMETRI SISMICI'!$G$9*(B150/'PARAMETRI SISMICI'!$G$25+1/('PARAMETRI SISMICI'!$G$29*'PARAMETRI SISMICI'!$G$9)*(1-B150/'PARAMETRI SISMICI'!$G$25)),IF(B150&lt;'PARAMETRI SISMICI'!$G$26,'PARAMETRI SISMICI'!$G$20*'PARAMETRI SISMICI'!$G$23*'PARAMETRI SISMICI'!$G$29*'PARAMETRI SISMICI'!$G$9,IF(B150&lt;'PARAMETRI SISMICI'!$G$27,'PARAMETRI SISMICI'!$G$20*'PARAMETRI SISMICI'!$G$23*'PARAMETRI SISMICI'!$G$29*'PARAMETRI SISMICI'!$G$9*('PARAMETRI SISMICI'!$G$26/B150),'PARAMETRI SISMICI'!$G$20*'PARAMETRI SISMICI'!$G$23*'PARAMETRI SISMICI'!$G$29*'PARAMETRI SISMICI'!$G$9*(('PARAMETRI SISMICI'!$G$26*'PARAMETRI SISMICI'!$G$27)/B150^2))))</f>
        <v>0.24145348350106183</v>
      </c>
      <c r="D150" s="26">
        <f>1/'PARAMETRI SISMICI'!$G$19*IF(B150&lt;'PARAMETRI SISMICI'!$G$25,'PARAMETRI SISMICI'!$G$20*'PARAMETRI SISMICI'!$G$23*'PARAMETRI SISMICI'!$G$30*'PARAMETRI SISMICI'!$G$9*(B150/'PARAMETRI SISMICI'!$G$25+1/('PARAMETRI SISMICI'!$G$30*'PARAMETRI SISMICI'!$G$9)*(1-B150/'PARAMETRI SISMICI'!$G$25)),IF(B150&lt;'PARAMETRI SISMICI'!$G$26,'PARAMETRI SISMICI'!$G$20*'PARAMETRI SISMICI'!$G$23*'PARAMETRI SISMICI'!$G$30*'PARAMETRI SISMICI'!$G$9,IF(B150&lt;'PARAMETRI SISMICI'!$G$27,'PARAMETRI SISMICI'!$G$20*'PARAMETRI SISMICI'!$G$23*'PARAMETRI SISMICI'!$G$30*'PARAMETRI SISMICI'!$G$9*('PARAMETRI SISMICI'!$G$26/B150),'PARAMETRI SISMICI'!$G$20*'PARAMETRI SISMICI'!$G$23*'PARAMETRI SISMICI'!$G$30*'PARAMETRI SISMICI'!$G$9*(('PARAMETRI SISMICI'!$G$26*'PARAMETRI SISMICI'!$G$27)/B150^2))))</f>
        <v>8.3838015104535341E-2</v>
      </c>
      <c r="E150" s="5"/>
      <c r="F150" s="5"/>
      <c r="G150" s="5"/>
      <c r="H150" s="5"/>
      <c r="I150" s="5"/>
      <c r="J150" s="5"/>
      <c r="K150" s="5"/>
      <c r="L150" s="5"/>
      <c r="M150" s="5"/>
      <c r="N150" s="5"/>
    </row>
    <row r="151" spans="2:14" x14ac:dyDescent="0.25">
      <c r="B151" s="32">
        <f t="shared" si="2"/>
        <v>1.400000000000001</v>
      </c>
      <c r="C151" s="26">
        <f>1/'PARAMETRI SISMICI'!$G$19*IF(B151&lt;'PARAMETRI SISMICI'!$G$25,'PARAMETRI SISMICI'!$G$20*'PARAMETRI SISMICI'!$G$23*'PARAMETRI SISMICI'!$G$29*'PARAMETRI SISMICI'!$G$9*(B151/'PARAMETRI SISMICI'!$G$25+1/('PARAMETRI SISMICI'!$G$29*'PARAMETRI SISMICI'!$G$9)*(1-B151/'PARAMETRI SISMICI'!$G$25)),IF(B151&lt;'PARAMETRI SISMICI'!$G$26,'PARAMETRI SISMICI'!$G$20*'PARAMETRI SISMICI'!$G$23*'PARAMETRI SISMICI'!$G$29*'PARAMETRI SISMICI'!$G$9,IF(B151&lt;'PARAMETRI SISMICI'!$G$27,'PARAMETRI SISMICI'!$G$20*'PARAMETRI SISMICI'!$G$23*'PARAMETRI SISMICI'!$G$29*'PARAMETRI SISMICI'!$G$9*('PARAMETRI SISMICI'!$G$26/B151),'PARAMETRI SISMICI'!$G$20*'PARAMETRI SISMICI'!$G$23*'PARAMETRI SISMICI'!$G$29*'PARAMETRI SISMICI'!$G$9*(('PARAMETRI SISMICI'!$G$26*'PARAMETRI SISMICI'!$G$27)/B151^2))))</f>
        <v>0.23972881576176849</v>
      </c>
      <c r="D151" s="26">
        <f>1/'PARAMETRI SISMICI'!$G$19*IF(B151&lt;'PARAMETRI SISMICI'!$G$25,'PARAMETRI SISMICI'!$G$20*'PARAMETRI SISMICI'!$G$23*'PARAMETRI SISMICI'!$G$30*'PARAMETRI SISMICI'!$G$9*(B151/'PARAMETRI SISMICI'!$G$25+1/('PARAMETRI SISMICI'!$G$30*'PARAMETRI SISMICI'!$G$9)*(1-B151/'PARAMETRI SISMICI'!$G$25)),IF(B151&lt;'PARAMETRI SISMICI'!$G$26,'PARAMETRI SISMICI'!$G$20*'PARAMETRI SISMICI'!$G$23*'PARAMETRI SISMICI'!$G$30*'PARAMETRI SISMICI'!$G$9,IF(B151&lt;'PARAMETRI SISMICI'!$G$27,'PARAMETRI SISMICI'!$G$20*'PARAMETRI SISMICI'!$G$23*'PARAMETRI SISMICI'!$G$30*'PARAMETRI SISMICI'!$G$9*('PARAMETRI SISMICI'!$G$26/B151),'PARAMETRI SISMICI'!$G$20*'PARAMETRI SISMICI'!$G$23*'PARAMETRI SISMICI'!$G$30*'PARAMETRI SISMICI'!$G$9*(('PARAMETRI SISMICI'!$G$26*'PARAMETRI SISMICI'!$G$27)/B151^2))))</f>
        <v>8.3239172139502937E-2</v>
      </c>
      <c r="E151" s="5"/>
      <c r="F151" s="5"/>
      <c r="G151" s="5"/>
      <c r="H151" s="5"/>
      <c r="I151" s="5"/>
      <c r="J151" s="5"/>
      <c r="K151" s="5"/>
      <c r="L151" s="5"/>
      <c r="M151" s="5"/>
      <c r="N151" s="5"/>
    </row>
    <row r="152" spans="2:14" x14ac:dyDescent="0.25">
      <c r="B152" s="32">
        <f t="shared" si="2"/>
        <v>1.410000000000001</v>
      </c>
      <c r="C152" s="26">
        <f>1/'PARAMETRI SISMICI'!$G$19*IF(B152&lt;'PARAMETRI SISMICI'!$G$25,'PARAMETRI SISMICI'!$G$20*'PARAMETRI SISMICI'!$G$23*'PARAMETRI SISMICI'!$G$29*'PARAMETRI SISMICI'!$G$9*(B152/'PARAMETRI SISMICI'!$G$25+1/('PARAMETRI SISMICI'!$G$29*'PARAMETRI SISMICI'!$G$9)*(1-B152/'PARAMETRI SISMICI'!$G$25)),IF(B152&lt;'PARAMETRI SISMICI'!$G$26,'PARAMETRI SISMICI'!$G$20*'PARAMETRI SISMICI'!$G$23*'PARAMETRI SISMICI'!$G$29*'PARAMETRI SISMICI'!$G$9,IF(B152&lt;'PARAMETRI SISMICI'!$G$27,'PARAMETRI SISMICI'!$G$20*'PARAMETRI SISMICI'!$G$23*'PARAMETRI SISMICI'!$G$29*'PARAMETRI SISMICI'!$G$9*('PARAMETRI SISMICI'!$G$26/B152),'PARAMETRI SISMICI'!$G$20*'PARAMETRI SISMICI'!$G$23*'PARAMETRI SISMICI'!$G$29*'PARAMETRI SISMICI'!$G$9*(('PARAMETRI SISMICI'!$G$26*'PARAMETRI SISMICI'!$G$27)/B152^2))))</f>
        <v>0.23802861139466375</v>
      </c>
      <c r="D152" s="26">
        <f>1/'PARAMETRI SISMICI'!$G$19*IF(B152&lt;'PARAMETRI SISMICI'!$G$25,'PARAMETRI SISMICI'!$G$20*'PARAMETRI SISMICI'!$G$23*'PARAMETRI SISMICI'!$G$30*'PARAMETRI SISMICI'!$G$9*(B152/'PARAMETRI SISMICI'!$G$25+1/('PARAMETRI SISMICI'!$G$30*'PARAMETRI SISMICI'!$G$9)*(1-B152/'PARAMETRI SISMICI'!$G$25)),IF(B152&lt;'PARAMETRI SISMICI'!$G$26,'PARAMETRI SISMICI'!$G$20*'PARAMETRI SISMICI'!$G$23*'PARAMETRI SISMICI'!$G$30*'PARAMETRI SISMICI'!$G$9,IF(B152&lt;'PARAMETRI SISMICI'!$G$27,'PARAMETRI SISMICI'!$G$20*'PARAMETRI SISMICI'!$G$23*'PARAMETRI SISMICI'!$G$30*'PARAMETRI SISMICI'!$G$9*('PARAMETRI SISMICI'!$G$26/B152),'PARAMETRI SISMICI'!$G$20*'PARAMETRI SISMICI'!$G$23*'PARAMETRI SISMICI'!$G$30*'PARAMETRI SISMICI'!$G$9*(('PARAMETRI SISMICI'!$G$26*'PARAMETRI SISMICI'!$G$27)/B152^2))))</f>
        <v>8.2648823400924901E-2</v>
      </c>
      <c r="E152" s="5"/>
      <c r="F152" s="5"/>
      <c r="G152" s="5"/>
      <c r="H152" s="5"/>
      <c r="I152" s="5"/>
      <c r="J152" s="5"/>
      <c r="K152" s="5"/>
      <c r="L152" s="5"/>
      <c r="M152" s="5"/>
      <c r="N152" s="5"/>
    </row>
    <row r="153" spans="2:14" x14ac:dyDescent="0.25">
      <c r="B153" s="32">
        <f t="shared" si="2"/>
        <v>1.420000000000001</v>
      </c>
      <c r="C153" s="26">
        <f>1/'PARAMETRI SISMICI'!$G$19*IF(B153&lt;'PARAMETRI SISMICI'!$G$25,'PARAMETRI SISMICI'!$G$20*'PARAMETRI SISMICI'!$G$23*'PARAMETRI SISMICI'!$G$29*'PARAMETRI SISMICI'!$G$9*(B153/'PARAMETRI SISMICI'!$G$25+1/('PARAMETRI SISMICI'!$G$29*'PARAMETRI SISMICI'!$G$9)*(1-B153/'PARAMETRI SISMICI'!$G$25)),IF(B153&lt;'PARAMETRI SISMICI'!$G$26,'PARAMETRI SISMICI'!$G$20*'PARAMETRI SISMICI'!$G$23*'PARAMETRI SISMICI'!$G$29*'PARAMETRI SISMICI'!$G$9,IF(B153&lt;'PARAMETRI SISMICI'!$G$27,'PARAMETRI SISMICI'!$G$20*'PARAMETRI SISMICI'!$G$23*'PARAMETRI SISMICI'!$G$29*'PARAMETRI SISMICI'!$G$9*('PARAMETRI SISMICI'!$G$26/B153),'PARAMETRI SISMICI'!$G$20*'PARAMETRI SISMICI'!$G$23*'PARAMETRI SISMICI'!$G$29*'PARAMETRI SISMICI'!$G$9*(('PARAMETRI SISMICI'!$G$26*'PARAMETRI SISMICI'!$G$27)/B153^2))))</f>
        <v>0.23635235356794079</v>
      </c>
      <c r="D153" s="26">
        <f>1/'PARAMETRI SISMICI'!$G$19*IF(B153&lt;'PARAMETRI SISMICI'!$G$25,'PARAMETRI SISMICI'!$G$20*'PARAMETRI SISMICI'!$G$23*'PARAMETRI SISMICI'!$G$30*'PARAMETRI SISMICI'!$G$9*(B153/'PARAMETRI SISMICI'!$G$25+1/('PARAMETRI SISMICI'!$G$30*'PARAMETRI SISMICI'!$G$9)*(1-B153/'PARAMETRI SISMICI'!$G$25)),IF(B153&lt;'PARAMETRI SISMICI'!$G$26,'PARAMETRI SISMICI'!$G$20*'PARAMETRI SISMICI'!$G$23*'PARAMETRI SISMICI'!$G$30*'PARAMETRI SISMICI'!$G$9,IF(B153&lt;'PARAMETRI SISMICI'!$G$27,'PARAMETRI SISMICI'!$G$20*'PARAMETRI SISMICI'!$G$23*'PARAMETRI SISMICI'!$G$30*'PARAMETRI SISMICI'!$G$9*('PARAMETRI SISMICI'!$G$26/B153),'PARAMETRI SISMICI'!$G$20*'PARAMETRI SISMICI'!$G$23*'PARAMETRI SISMICI'!$G$30*'PARAMETRI SISMICI'!$G$9*(('PARAMETRI SISMICI'!$G$26*'PARAMETRI SISMICI'!$G$27)/B153^2))))</f>
        <v>8.2066789433312762E-2</v>
      </c>
      <c r="E153" s="5"/>
      <c r="F153" s="5"/>
      <c r="G153" s="5"/>
      <c r="H153" s="5"/>
      <c r="I153" s="5"/>
      <c r="J153" s="5"/>
      <c r="K153" s="5"/>
      <c r="L153" s="5"/>
      <c r="M153" s="5"/>
      <c r="N153" s="5"/>
    </row>
    <row r="154" spans="2:14" x14ac:dyDescent="0.25">
      <c r="B154" s="32">
        <f t="shared" si="2"/>
        <v>1.430000000000001</v>
      </c>
      <c r="C154" s="26">
        <f>1/'PARAMETRI SISMICI'!$G$19*IF(B154&lt;'PARAMETRI SISMICI'!$G$25,'PARAMETRI SISMICI'!$G$20*'PARAMETRI SISMICI'!$G$23*'PARAMETRI SISMICI'!$G$29*'PARAMETRI SISMICI'!$G$9*(B154/'PARAMETRI SISMICI'!$G$25+1/('PARAMETRI SISMICI'!$G$29*'PARAMETRI SISMICI'!$G$9)*(1-B154/'PARAMETRI SISMICI'!$G$25)),IF(B154&lt;'PARAMETRI SISMICI'!$G$26,'PARAMETRI SISMICI'!$G$20*'PARAMETRI SISMICI'!$G$23*'PARAMETRI SISMICI'!$G$29*'PARAMETRI SISMICI'!$G$9,IF(B154&lt;'PARAMETRI SISMICI'!$G$27,'PARAMETRI SISMICI'!$G$20*'PARAMETRI SISMICI'!$G$23*'PARAMETRI SISMICI'!$G$29*'PARAMETRI SISMICI'!$G$9*('PARAMETRI SISMICI'!$G$26/B154),'PARAMETRI SISMICI'!$G$20*'PARAMETRI SISMICI'!$G$23*'PARAMETRI SISMICI'!$G$29*'PARAMETRI SISMICI'!$G$9*(('PARAMETRI SISMICI'!$G$26*'PARAMETRI SISMICI'!$G$27)/B154^2))))</f>
        <v>0.23469953990662651</v>
      </c>
      <c r="D154" s="26">
        <f>1/'PARAMETRI SISMICI'!$G$19*IF(B154&lt;'PARAMETRI SISMICI'!$G$25,'PARAMETRI SISMICI'!$G$20*'PARAMETRI SISMICI'!$G$23*'PARAMETRI SISMICI'!$G$30*'PARAMETRI SISMICI'!$G$9*(B154/'PARAMETRI SISMICI'!$G$25+1/('PARAMETRI SISMICI'!$G$30*'PARAMETRI SISMICI'!$G$9)*(1-B154/'PARAMETRI SISMICI'!$G$25)),IF(B154&lt;'PARAMETRI SISMICI'!$G$26,'PARAMETRI SISMICI'!$G$20*'PARAMETRI SISMICI'!$G$23*'PARAMETRI SISMICI'!$G$30*'PARAMETRI SISMICI'!$G$9,IF(B154&lt;'PARAMETRI SISMICI'!$G$27,'PARAMETRI SISMICI'!$G$20*'PARAMETRI SISMICI'!$G$23*'PARAMETRI SISMICI'!$G$30*'PARAMETRI SISMICI'!$G$9*('PARAMETRI SISMICI'!$G$26/B154),'PARAMETRI SISMICI'!$G$20*'PARAMETRI SISMICI'!$G$23*'PARAMETRI SISMICI'!$G$30*'PARAMETRI SISMICI'!$G$9*(('PARAMETRI SISMICI'!$G$26*'PARAMETRI SISMICI'!$G$27)/B154^2))))</f>
        <v>8.1492895800911971E-2</v>
      </c>
      <c r="E154" s="5"/>
      <c r="F154" s="5"/>
      <c r="G154" s="5"/>
      <c r="H154" s="5"/>
      <c r="I154" s="5"/>
      <c r="J154" s="5"/>
      <c r="K154" s="5"/>
      <c r="L154" s="5"/>
      <c r="M154" s="5"/>
      <c r="N154" s="5"/>
    </row>
    <row r="155" spans="2:14" x14ac:dyDescent="0.25">
      <c r="B155" s="32">
        <f t="shared" si="2"/>
        <v>1.4400000000000011</v>
      </c>
      <c r="C155" s="26">
        <f>1/'PARAMETRI SISMICI'!$G$19*IF(B155&lt;'PARAMETRI SISMICI'!$G$25,'PARAMETRI SISMICI'!$G$20*'PARAMETRI SISMICI'!$G$23*'PARAMETRI SISMICI'!$G$29*'PARAMETRI SISMICI'!$G$9*(B155/'PARAMETRI SISMICI'!$G$25+1/('PARAMETRI SISMICI'!$G$29*'PARAMETRI SISMICI'!$G$9)*(1-B155/'PARAMETRI SISMICI'!$G$25)),IF(B155&lt;'PARAMETRI SISMICI'!$G$26,'PARAMETRI SISMICI'!$G$20*'PARAMETRI SISMICI'!$G$23*'PARAMETRI SISMICI'!$G$29*'PARAMETRI SISMICI'!$G$9,IF(B155&lt;'PARAMETRI SISMICI'!$G$27,'PARAMETRI SISMICI'!$G$20*'PARAMETRI SISMICI'!$G$23*'PARAMETRI SISMICI'!$G$29*'PARAMETRI SISMICI'!$G$9*('PARAMETRI SISMICI'!$G$26/B155),'PARAMETRI SISMICI'!$G$20*'PARAMETRI SISMICI'!$G$23*'PARAMETRI SISMICI'!$G$29*'PARAMETRI SISMICI'!$G$9*(('PARAMETRI SISMICI'!$G$26*'PARAMETRI SISMICI'!$G$27)/B155^2))))</f>
        <v>0.23306968199060826</v>
      </c>
      <c r="D155" s="26">
        <f>1/'PARAMETRI SISMICI'!$G$19*IF(B155&lt;'PARAMETRI SISMICI'!$G$25,'PARAMETRI SISMICI'!$G$20*'PARAMETRI SISMICI'!$G$23*'PARAMETRI SISMICI'!$G$30*'PARAMETRI SISMICI'!$G$9*(B155/'PARAMETRI SISMICI'!$G$25+1/('PARAMETRI SISMICI'!$G$30*'PARAMETRI SISMICI'!$G$9)*(1-B155/'PARAMETRI SISMICI'!$G$25)),IF(B155&lt;'PARAMETRI SISMICI'!$G$26,'PARAMETRI SISMICI'!$G$20*'PARAMETRI SISMICI'!$G$23*'PARAMETRI SISMICI'!$G$30*'PARAMETRI SISMICI'!$G$9,IF(B155&lt;'PARAMETRI SISMICI'!$G$27,'PARAMETRI SISMICI'!$G$20*'PARAMETRI SISMICI'!$G$23*'PARAMETRI SISMICI'!$G$30*'PARAMETRI SISMICI'!$G$9*('PARAMETRI SISMICI'!$G$26/B155),'PARAMETRI SISMICI'!$G$20*'PARAMETRI SISMICI'!$G$23*'PARAMETRI SISMICI'!$G$30*'PARAMETRI SISMICI'!$G$9*(('PARAMETRI SISMICI'!$G$26*'PARAMETRI SISMICI'!$G$27)/B155^2))))</f>
        <v>8.0926972913405643E-2</v>
      </c>
      <c r="E155" s="5"/>
      <c r="F155" s="5"/>
      <c r="G155" s="5"/>
      <c r="H155" s="5"/>
      <c r="I155" s="5"/>
      <c r="J155" s="5"/>
      <c r="K155" s="5"/>
      <c r="L155" s="5"/>
      <c r="M155" s="5"/>
      <c r="N155" s="5"/>
    </row>
    <row r="156" spans="2:14" x14ac:dyDescent="0.25">
      <c r="B156" s="32">
        <f t="shared" si="2"/>
        <v>1.4500000000000011</v>
      </c>
      <c r="C156" s="26">
        <f>1/'PARAMETRI SISMICI'!$G$19*IF(B156&lt;'PARAMETRI SISMICI'!$G$25,'PARAMETRI SISMICI'!$G$20*'PARAMETRI SISMICI'!$G$23*'PARAMETRI SISMICI'!$G$29*'PARAMETRI SISMICI'!$G$9*(B156/'PARAMETRI SISMICI'!$G$25+1/('PARAMETRI SISMICI'!$G$29*'PARAMETRI SISMICI'!$G$9)*(1-B156/'PARAMETRI SISMICI'!$G$25)),IF(B156&lt;'PARAMETRI SISMICI'!$G$26,'PARAMETRI SISMICI'!$G$20*'PARAMETRI SISMICI'!$G$23*'PARAMETRI SISMICI'!$G$29*'PARAMETRI SISMICI'!$G$9,IF(B156&lt;'PARAMETRI SISMICI'!$G$27,'PARAMETRI SISMICI'!$G$20*'PARAMETRI SISMICI'!$G$23*'PARAMETRI SISMICI'!$G$29*'PARAMETRI SISMICI'!$G$9*('PARAMETRI SISMICI'!$G$26/B156),'PARAMETRI SISMICI'!$G$20*'PARAMETRI SISMICI'!$G$23*'PARAMETRI SISMICI'!$G$29*'PARAMETRI SISMICI'!$G$9*(('PARAMETRI SISMICI'!$G$26*'PARAMETRI SISMICI'!$G$27)/B156^2))))</f>
        <v>0.23146230487343167</v>
      </c>
      <c r="D156" s="26">
        <f>1/'PARAMETRI SISMICI'!$G$19*IF(B156&lt;'PARAMETRI SISMICI'!$G$25,'PARAMETRI SISMICI'!$G$20*'PARAMETRI SISMICI'!$G$23*'PARAMETRI SISMICI'!$G$30*'PARAMETRI SISMICI'!$G$9*(B156/'PARAMETRI SISMICI'!$G$25+1/('PARAMETRI SISMICI'!$G$30*'PARAMETRI SISMICI'!$G$9)*(1-B156/'PARAMETRI SISMICI'!$G$25)),IF(B156&lt;'PARAMETRI SISMICI'!$G$26,'PARAMETRI SISMICI'!$G$20*'PARAMETRI SISMICI'!$G$23*'PARAMETRI SISMICI'!$G$30*'PARAMETRI SISMICI'!$G$9,IF(B156&lt;'PARAMETRI SISMICI'!$G$27,'PARAMETRI SISMICI'!$G$20*'PARAMETRI SISMICI'!$G$23*'PARAMETRI SISMICI'!$G$30*'PARAMETRI SISMICI'!$G$9*('PARAMETRI SISMICI'!$G$26/B156),'PARAMETRI SISMICI'!$G$20*'PARAMETRI SISMICI'!$G$23*'PARAMETRI SISMICI'!$G$30*'PARAMETRI SISMICI'!$G$9*(('PARAMETRI SISMICI'!$G$26*'PARAMETRI SISMICI'!$G$27)/B156^2))))</f>
        <v>8.0368855858830426E-2</v>
      </c>
      <c r="E156" s="5"/>
      <c r="F156" s="5"/>
      <c r="G156" s="5"/>
      <c r="H156" s="5"/>
      <c r="I156" s="5"/>
      <c r="J156" s="5"/>
      <c r="K156" s="5"/>
      <c r="L156" s="5"/>
      <c r="M156" s="5"/>
      <c r="N156" s="5"/>
    </row>
    <row r="157" spans="2:14" x14ac:dyDescent="0.25">
      <c r="B157" s="32">
        <f t="shared" si="2"/>
        <v>1.4600000000000011</v>
      </c>
      <c r="C157" s="26">
        <f>1/'PARAMETRI SISMICI'!$G$19*IF(B157&lt;'PARAMETRI SISMICI'!$G$25,'PARAMETRI SISMICI'!$G$20*'PARAMETRI SISMICI'!$G$23*'PARAMETRI SISMICI'!$G$29*'PARAMETRI SISMICI'!$G$9*(B157/'PARAMETRI SISMICI'!$G$25+1/('PARAMETRI SISMICI'!$G$29*'PARAMETRI SISMICI'!$G$9)*(1-B157/'PARAMETRI SISMICI'!$G$25)),IF(B157&lt;'PARAMETRI SISMICI'!$G$26,'PARAMETRI SISMICI'!$G$20*'PARAMETRI SISMICI'!$G$23*'PARAMETRI SISMICI'!$G$29*'PARAMETRI SISMICI'!$G$9,IF(B157&lt;'PARAMETRI SISMICI'!$G$27,'PARAMETRI SISMICI'!$G$20*'PARAMETRI SISMICI'!$G$23*'PARAMETRI SISMICI'!$G$29*'PARAMETRI SISMICI'!$G$9*('PARAMETRI SISMICI'!$G$26/B157),'PARAMETRI SISMICI'!$G$20*'PARAMETRI SISMICI'!$G$23*'PARAMETRI SISMICI'!$G$29*'PARAMETRI SISMICI'!$G$9*(('PARAMETRI SISMICI'!$G$26*'PARAMETRI SISMICI'!$G$27)/B157^2))))</f>
        <v>0.22987694662087391</v>
      </c>
      <c r="D157" s="26">
        <f>1/'PARAMETRI SISMICI'!$G$19*IF(B157&lt;'PARAMETRI SISMICI'!$G$25,'PARAMETRI SISMICI'!$G$20*'PARAMETRI SISMICI'!$G$23*'PARAMETRI SISMICI'!$G$30*'PARAMETRI SISMICI'!$G$9*(B157/'PARAMETRI SISMICI'!$G$25+1/('PARAMETRI SISMICI'!$G$30*'PARAMETRI SISMICI'!$G$9)*(1-B157/'PARAMETRI SISMICI'!$G$25)),IF(B157&lt;'PARAMETRI SISMICI'!$G$26,'PARAMETRI SISMICI'!$G$20*'PARAMETRI SISMICI'!$G$23*'PARAMETRI SISMICI'!$G$30*'PARAMETRI SISMICI'!$G$9,IF(B157&lt;'PARAMETRI SISMICI'!$G$27,'PARAMETRI SISMICI'!$G$20*'PARAMETRI SISMICI'!$G$23*'PARAMETRI SISMICI'!$G$30*'PARAMETRI SISMICI'!$G$9*('PARAMETRI SISMICI'!$G$26/B157),'PARAMETRI SISMICI'!$G$20*'PARAMETRI SISMICI'!$G$23*'PARAMETRI SISMICI'!$G$30*'PARAMETRI SISMICI'!$G$9*(('PARAMETRI SISMICI'!$G$26*'PARAMETRI SISMICI'!$G$27)/B157^2))))</f>
        <v>7.9818384243358978E-2</v>
      </c>
      <c r="E157" s="5"/>
      <c r="F157" s="5"/>
      <c r="G157" s="5"/>
      <c r="H157" s="5"/>
      <c r="I157" s="5"/>
      <c r="J157" s="5"/>
      <c r="K157" s="5"/>
      <c r="L157" s="5"/>
      <c r="M157" s="5"/>
      <c r="N157" s="5"/>
    </row>
    <row r="158" spans="2:14" x14ac:dyDescent="0.25">
      <c r="B158" s="32">
        <f t="shared" si="2"/>
        <v>1.4700000000000011</v>
      </c>
      <c r="C158" s="26">
        <f>1/'PARAMETRI SISMICI'!$G$19*IF(B158&lt;'PARAMETRI SISMICI'!$G$25,'PARAMETRI SISMICI'!$G$20*'PARAMETRI SISMICI'!$G$23*'PARAMETRI SISMICI'!$G$29*'PARAMETRI SISMICI'!$G$9*(B158/'PARAMETRI SISMICI'!$G$25+1/('PARAMETRI SISMICI'!$G$29*'PARAMETRI SISMICI'!$G$9)*(1-B158/'PARAMETRI SISMICI'!$G$25)),IF(B158&lt;'PARAMETRI SISMICI'!$G$26,'PARAMETRI SISMICI'!$G$20*'PARAMETRI SISMICI'!$G$23*'PARAMETRI SISMICI'!$G$29*'PARAMETRI SISMICI'!$G$9,IF(B158&lt;'PARAMETRI SISMICI'!$G$27,'PARAMETRI SISMICI'!$G$20*'PARAMETRI SISMICI'!$G$23*'PARAMETRI SISMICI'!$G$29*'PARAMETRI SISMICI'!$G$9*('PARAMETRI SISMICI'!$G$26/B158),'PARAMETRI SISMICI'!$G$20*'PARAMETRI SISMICI'!$G$23*'PARAMETRI SISMICI'!$G$29*'PARAMETRI SISMICI'!$G$9*(('PARAMETRI SISMICI'!$G$26*'PARAMETRI SISMICI'!$G$27)/B158^2))))</f>
        <v>0.22831315786835096</v>
      </c>
      <c r="D158" s="26">
        <f>1/'PARAMETRI SISMICI'!$G$19*IF(B158&lt;'PARAMETRI SISMICI'!$G$25,'PARAMETRI SISMICI'!$G$20*'PARAMETRI SISMICI'!$G$23*'PARAMETRI SISMICI'!$G$30*'PARAMETRI SISMICI'!$G$9*(B158/'PARAMETRI SISMICI'!$G$25+1/('PARAMETRI SISMICI'!$G$30*'PARAMETRI SISMICI'!$G$9)*(1-B158/'PARAMETRI SISMICI'!$G$25)),IF(B158&lt;'PARAMETRI SISMICI'!$G$26,'PARAMETRI SISMICI'!$G$20*'PARAMETRI SISMICI'!$G$23*'PARAMETRI SISMICI'!$G$30*'PARAMETRI SISMICI'!$G$9,IF(B158&lt;'PARAMETRI SISMICI'!$G$27,'PARAMETRI SISMICI'!$G$20*'PARAMETRI SISMICI'!$G$23*'PARAMETRI SISMICI'!$G$30*'PARAMETRI SISMICI'!$G$9*('PARAMETRI SISMICI'!$G$26/B158),'PARAMETRI SISMICI'!$G$20*'PARAMETRI SISMICI'!$G$23*'PARAMETRI SISMICI'!$G$30*'PARAMETRI SISMICI'!$G$9*(('PARAMETRI SISMICI'!$G$26*'PARAMETRI SISMICI'!$G$27)/B158^2))))</f>
        <v>7.9275402037621845E-2</v>
      </c>
      <c r="E158" s="5"/>
      <c r="F158" s="5"/>
      <c r="G158" s="5"/>
      <c r="H158" s="5"/>
      <c r="I158" s="5"/>
      <c r="J158" s="5"/>
      <c r="K158" s="5"/>
      <c r="L158" s="5"/>
      <c r="M158" s="5"/>
      <c r="N158" s="5"/>
    </row>
    <row r="159" spans="2:14" x14ac:dyDescent="0.25">
      <c r="B159" s="32">
        <f t="shared" si="2"/>
        <v>1.4800000000000011</v>
      </c>
      <c r="C159" s="26">
        <f>1/'PARAMETRI SISMICI'!$G$19*IF(B159&lt;'PARAMETRI SISMICI'!$G$25,'PARAMETRI SISMICI'!$G$20*'PARAMETRI SISMICI'!$G$23*'PARAMETRI SISMICI'!$G$29*'PARAMETRI SISMICI'!$G$9*(B159/'PARAMETRI SISMICI'!$G$25+1/('PARAMETRI SISMICI'!$G$29*'PARAMETRI SISMICI'!$G$9)*(1-B159/'PARAMETRI SISMICI'!$G$25)),IF(B159&lt;'PARAMETRI SISMICI'!$G$26,'PARAMETRI SISMICI'!$G$20*'PARAMETRI SISMICI'!$G$23*'PARAMETRI SISMICI'!$G$29*'PARAMETRI SISMICI'!$G$9,IF(B159&lt;'PARAMETRI SISMICI'!$G$27,'PARAMETRI SISMICI'!$G$20*'PARAMETRI SISMICI'!$G$23*'PARAMETRI SISMICI'!$G$29*'PARAMETRI SISMICI'!$G$9*('PARAMETRI SISMICI'!$G$26/B159),'PARAMETRI SISMICI'!$G$20*'PARAMETRI SISMICI'!$G$23*'PARAMETRI SISMICI'!$G$29*'PARAMETRI SISMICI'!$G$9*(('PARAMETRI SISMICI'!$G$26*'PARAMETRI SISMICI'!$G$27)/B159^2))))</f>
        <v>0.22677050139626748</v>
      </c>
      <c r="D159" s="26">
        <f>1/'PARAMETRI SISMICI'!$G$19*IF(B159&lt;'PARAMETRI SISMICI'!$G$25,'PARAMETRI SISMICI'!$G$20*'PARAMETRI SISMICI'!$G$23*'PARAMETRI SISMICI'!$G$30*'PARAMETRI SISMICI'!$G$9*(B159/'PARAMETRI SISMICI'!$G$25+1/('PARAMETRI SISMICI'!$G$30*'PARAMETRI SISMICI'!$G$9)*(1-B159/'PARAMETRI SISMICI'!$G$25)),IF(B159&lt;'PARAMETRI SISMICI'!$G$26,'PARAMETRI SISMICI'!$G$20*'PARAMETRI SISMICI'!$G$23*'PARAMETRI SISMICI'!$G$30*'PARAMETRI SISMICI'!$G$9,IF(B159&lt;'PARAMETRI SISMICI'!$G$27,'PARAMETRI SISMICI'!$G$20*'PARAMETRI SISMICI'!$G$23*'PARAMETRI SISMICI'!$G$30*'PARAMETRI SISMICI'!$G$9*('PARAMETRI SISMICI'!$G$26/B159),'PARAMETRI SISMICI'!$G$20*'PARAMETRI SISMICI'!$G$23*'PARAMETRI SISMICI'!$G$30*'PARAMETRI SISMICI'!$G$9*(('PARAMETRI SISMICI'!$G$26*'PARAMETRI SISMICI'!$G$27)/B159^2))))</f>
        <v>7.8739757429259538E-2</v>
      </c>
      <c r="E159" s="5"/>
      <c r="F159" s="5"/>
      <c r="G159" s="5"/>
      <c r="H159" s="5"/>
      <c r="I159" s="5"/>
      <c r="J159" s="5"/>
      <c r="K159" s="5"/>
      <c r="L159" s="5"/>
      <c r="M159" s="5"/>
      <c r="N159" s="5"/>
    </row>
    <row r="160" spans="2:14" x14ac:dyDescent="0.25">
      <c r="B160" s="32">
        <f t="shared" si="2"/>
        <v>1.4900000000000011</v>
      </c>
      <c r="C160" s="26">
        <f>1/'PARAMETRI SISMICI'!$G$19*IF(B160&lt;'PARAMETRI SISMICI'!$G$25,'PARAMETRI SISMICI'!$G$20*'PARAMETRI SISMICI'!$G$23*'PARAMETRI SISMICI'!$G$29*'PARAMETRI SISMICI'!$G$9*(B160/'PARAMETRI SISMICI'!$G$25+1/('PARAMETRI SISMICI'!$G$29*'PARAMETRI SISMICI'!$G$9)*(1-B160/'PARAMETRI SISMICI'!$G$25)),IF(B160&lt;'PARAMETRI SISMICI'!$G$26,'PARAMETRI SISMICI'!$G$20*'PARAMETRI SISMICI'!$G$23*'PARAMETRI SISMICI'!$G$29*'PARAMETRI SISMICI'!$G$9,IF(B160&lt;'PARAMETRI SISMICI'!$G$27,'PARAMETRI SISMICI'!$G$20*'PARAMETRI SISMICI'!$G$23*'PARAMETRI SISMICI'!$G$29*'PARAMETRI SISMICI'!$G$9*('PARAMETRI SISMICI'!$G$26/B160),'PARAMETRI SISMICI'!$G$20*'PARAMETRI SISMICI'!$G$23*'PARAMETRI SISMICI'!$G$29*'PARAMETRI SISMICI'!$G$9*(('PARAMETRI SISMICI'!$G$26*'PARAMETRI SISMICI'!$G$27)/B160^2))))</f>
        <v>0.22524855172246708</v>
      </c>
      <c r="D160" s="26">
        <f>1/'PARAMETRI SISMICI'!$G$19*IF(B160&lt;'PARAMETRI SISMICI'!$G$25,'PARAMETRI SISMICI'!$G$20*'PARAMETRI SISMICI'!$G$23*'PARAMETRI SISMICI'!$G$30*'PARAMETRI SISMICI'!$G$9*(B160/'PARAMETRI SISMICI'!$G$25+1/('PARAMETRI SISMICI'!$G$30*'PARAMETRI SISMICI'!$G$9)*(1-B160/'PARAMETRI SISMICI'!$G$25)),IF(B160&lt;'PARAMETRI SISMICI'!$G$26,'PARAMETRI SISMICI'!$G$20*'PARAMETRI SISMICI'!$G$23*'PARAMETRI SISMICI'!$G$30*'PARAMETRI SISMICI'!$G$9,IF(B160&lt;'PARAMETRI SISMICI'!$G$27,'PARAMETRI SISMICI'!$G$20*'PARAMETRI SISMICI'!$G$23*'PARAMETRI SISMICI'!$G$30*'PARAMETRI SISMICI'!$G$9*('PARAMETRI SISMICI'!$G$26/B160),'PARAMETRI SISMICI'!$G$20*'PARAMETRI SISMICI'!$G$23*'PARAMETRI SISMICI'!$G$30*'PARAMETRI SISMICI'!$G$9*(('PARAMETRI SISMICI'!$G$26*'PARAMETRI SISMICI'!$G$27)/B160^2))))</f>
        <v>7.8211302681412173E-2</v>
      </c>
      <c r="E160" s="5"/>
      <c r="F160" s="5"/>
      <c r="G160" s="5"/>
      <c r="H160" s="5"/>
      <c r="I160" s="5"/>
      <c r="J160" s="5"/>
      <c r="K160" s="5"/>
      <c r="L160" s="5"/>
      <c r="M160" s="5"/>
      <c r="N160" s="5"/>
    </row>
    <row r="161" spans="2:14" x14ac:dyDescent="0.25">
      <c r="B161" s="32">
        <f t="shared" si="2"/>
        <v>1.5000000000000011</v>
      </c>
      <c r="C161" s="26">
        <f>1/'PARAMETRI SISMICI'!$G$19*IF(B161&lt;'PARAMETRI SISMICI'!$G$25,'PARAMETRI SISMICI'!$G$20*'PARAMETRI SISMICI'!$G$23*'PARAMETRI SISMICI'!$G$29*'PARAMETRI SISMICI'!$G$9*(B161/'PARAMETRI SISMICI'!$G$25+1/('PARAMETRI SISMICI'!$G$29*'PARAMETRI SISMICI'!$G$9)*(1-B161/'PARAMETRI SISMICI'!$G$25)),IF(B161&lt;'PARAMETRI SISMICI'!$G$26,'PARAMETRI SISMICI'!$G$20*'PARAMETRI SISMICI'!$G$23*'PARAMETRI SISMICI'!$G$29*'PARAMETRI SISMICI'!$G$9,IF(B161&lt;'PARAMETRI SISMICI'!$G$27,'PARAMETRI SISMICI'!$G$20*'PARAMETRI SISMICI'!$G$23*'PARAMETRI SISMICI'!$G$29*'PARAMETRI SISMICI'!$G$9*('PARAMETRI SISMICI'!$G$26/B161),'PARAMETRI SISMICI'!$G$20*'PARAMETRI SISMICI'!$G$23*'PARAMETRI SISMICI'!$G$29*'PARAMETRI SISMICI'!$G$9*(('PARAMETRI SISMICI'!$G$26*'PARAMETRI SISMICI'!$G$27)/B161^2))))</f>
        <v>0.22374689471098397</v>
      </c>
      <c r="D161" s="26">
        <f>1/'PARAMETRI SISMICI'!$G$19*IF(B161&lt;'PARAMETRI SISMICI'!$G$25,'PARAMETRI SISMICI'!$G$20*'PARAMETRI SISMICI'!$G$23*'PARAMETRI SISMICI'!$G$30*'PARAMETRI SISMICI'!$G$9*(B161/'PARAMETRI SISMICI'!$G$25+1/('PARAMETRI SISMICI'!$G$30*'PARAMETRI SISMICI'!$G$9)*(1-B161/'PARAMETRI SISMICI'!$G$25)),IF(B161&lt;'PARAMETRI SISMICI'!$G$26,'PARAMETRI SISMICI'!$G$20*'PARAMETRI SISMICI'!$G$23*'PARAMETRI SISMICI'!$G$30*'PARAMETRI SISMICI'!$G$9,IF(B161&lt;'PARAMETRI SISMICI'!$G$27,'PARAMETRI SISMICI'!$G$20*'PARAMETRI SISMICI'!$G$23*'PARAMETRI SISMICI'!$G$30*'PARAMETRI SISMICI'!$G$9*('PARAMETRI SISMICI'!$G$26/B161),'PARAMETRI SISMICI'!$G$20*'PARAMETRI SISMICI'!$G$23*'PARAMETRI SISMICI'!$G$30*'PARAMETRI SISMICI'!$G$9*(('PARAMETRI SISMICI'!$G$26*'PARAMETRI SISMICI'!$G$27)/B161^2))))</f>
        <v>7.7689893996869416E-2</v>
      </c>
      <c r="E161" s="5"/>
      <c r="F161" s="5"/>
      <c r="G161" s="5"/>
      <c r="H161" s="5"/>
      <c r="I161" s="5"/>
      <c r="J161" s="5"/>
      <c r="K161" s="5"/>
      <c r="L161" s="5"/>
      <c r="M161" s="5"/>
      <c r="N161" s="5"/>
    </row>
    <row r="162" spans="2:14" x14ac:dyDescent="0.25">
      <c r="B162" s="32">
        <f t="shared" si="2"/>
        <v>1.5100000000000011</v>
      </c>
      <c r="C162" s="26">
        <f>1/'PARAMETRI SISMICI'!$G$19*IF(B162&lt;'PARAMETRI SISMICI'!$G$25,'PARAMETRI SISMICI'!$G$20*'PARAMETRI SISMICI'!$G$23*'PARAMETRI SISMICI'!$G$29*'PARAMETRI SISMICI'!$G$9*(B162/'PARAMETRI SISMICI'!$G$25+1/('PARAMETRI SISMICI'!$G$29*'PARAMETRI SISMICI'!$G$9)*(1-B162/'PARAMETRI SISMICI'!$G$25)),IF(B162&lt;'PARAMETRI SISMICI'!$G$26,'PARAMETRI SISMICI'!$G$20*'PARAMETRI SISMICI'!$G$23*'PARAMETRI SISMICI'!$G$29*'PARAMETRI SISMICI'!$G$9,IF(B162&lt;'PARAMETRI SISMICI'!$G$27,'PARAMETRI SISMICI'!$G$20*'PARAMETRI SISMICI'!$G$23*'PARAMETRI SISMICI'!$G$29*'PARAMETRI SISMICI'!$G$9*('PARAMETRI SISMICI'!$G$26/B162),'PARAMETRI SISMICI'!$G$20*'PARAMETRI SISMICI'!$G$23*'PARAMETRI SISMICI'!$G$29*'PARAMETRI SISMICI'!$G$9*(('PARAMETRI SISMICI'!$G$26*'PARAMETRI SISMICI'!$G$27)/B162^2))))</f>
        <v>0.22226512719634164</v>
      </c>
      <c r="D162" s="26">
        <f>1/'PARAMETRI SISMICI'!$G$19*IF(B162&lt;'PARAMETRI SISMICI'!$G$25,'PARAMETRI SISMICI'!$G$20*'PARAMETRI SISMICI'!$G$23*'PARAMETRI SISMICI'!$G$30*'PARAMETRI SISMICI'!$G$9*(B162/'PARAMETRI SISMICI'!$G$25+1/('PARAMETRI SISMICI'!$G$30*'PARAMETRI SISMICI'!$G$9)*(1-B162/'PARAMETRI SISMICI'!$G$25)),IF(B162&lt;'PARAMETRI SISMICI'!$G$26,'PARAMETRI SISMICI'!$G$20*'PARAMETRI SISMICI'!$G$23*'PARAMETRI SISMICI'!$G$30*'PARAMETRI SISMICI'!$G$9,IF(B162&lt;'PARAMETRI SISMICI'!$G$27,'PARAMETRI SISMICI'!$G$20*'PARAMETRI SISMICI'!$G$23*'PARAMETRI SISMICI'!$G$30*'PARAMETRI SISMICI'!$G$9*('PARAMETRI SISMICI'!$G$26/B162),'PARAMETRI SISMICI'!$G$20*'PARAMETRI SISMICI'!$G$23*'PARAMETRI SISMICI'!$G$30*'PARAMETRI SISMICI'!$G$9*(('PARAMETRI SISMICI'!$G$26*'PARAMETRI SISMICI'!$G$27)/B162^2))))</f>
        <v>7.7175391387618614E-2</v>
      </c>
      <c r="E162" s="5"/>
      <c r="F162" s="5"/>
      <c r="G162" s="5"/>
      <c r="H162" s="5"/>
      <c r="I162" s="5"/>
      <c r="J162" s="5"/>
      <c r="K162" s="5"/>
      <c r="L162" s="5"/>
      <c r="M162" s="5"/>
      <c r="N162" s="5"/>
    </row>
    <row r="163" spans="2:14" x14ac:dyDescent="0.25">
      <c r="B163" s="32">
        <f t="shared" si="2"/>
        <v>1.5200000000000011</v>
      </c>
      <c r="C163" s="26">
        <f>1/'PARAMETRI SISMICI'!$G$19*IF(B163&lt;'PARAMETRI SISMICI'!$G$25,'PARAMETRI SISMICI'!$G$20*'PARAMETRI SISMICI'!$G$23*'PARAMETRI SISMICI'!$G$29*'PARAMETRI SISMICI'!$G$9*(B163/'PARAMETRI SISMICI'!$G$25+1/('PARAMETRI SISMICI'!$G$29*'PARAMETRI SISMICI'!$G$9)*(1-B163/'PARAMETRI SISMICI'!$G$25)),IF(B163&lt;'PARAMETRI SISMICI'!$G$26,'PARAMETRI SISMICI'!$G$20*'PARAMETRI SISMICI'!$G$23*'PARAMETRI SISMICI'!$G$29*'PARAMETRI SISMICI'!$G$9,IF(B163&lt;'PARAMETRI SISMICI'!$G$27,'PARAMETRI SISMICI'!$G$20*'PARAMETRI SISMICI'!$G$23*'PARAMETRI SISMICI'!$G$29*'PARAMETRI SISMICI'!$G$9*('PARAMETRI SISMICI'!$G$26/B163),'PARAMETRI SISMICI'!$G$20*'PARAMETRI SISMICI'!$G$23*'PARAMETRI SISMICI'!$G$29*'PARAMETRI SISMICI'!$G$9*(('PARAMETRI SISMICI'!$G$26*'PARAMETRI SISMICI'!$G$27)/B163^2))))</f>
        <v>0.22080285662268151</v>
      </c>
      <c r="D163" s="26">
        <f>1/'PARAMETRI SISMICI'!$G$19*IF(B163&lt;'PARAMETRI SISMICI'!$G$25,'PARAMETRI SISMICI'!$G$20*'PARAMETRI SISMICI'!$G$23*'PARAMETRI SISMICI'!$G$30*'PARAMETRI SISMICI'!$G$9*(B163/'PARAMETRI SISMICI'!$G$25+1/('PARAMETRI SISMICI'!$G$30*'PARAMETRI SISMICI'!$G$9)*(1-B163/'PARAMETRI SISMICI'!$G$25)),IF(B163&lt;'PARAMETRI SISMICI'!$G$26,'PARAMETRI SISMICI'!$G$20*'PARAMETRI SISMICI'!$G$23*'PARAMETRI SISMICI'!$G$30*'PARAMETRI SISMICI'!$G$9,IF(B163&lt;'PARAMETRI SISMICI'!$G$27,'PARAMETRI SISMICI'!$G$20*'PARAMETRI SISMICI'!$G$23*'PARAMETRI SISMICI'!$G$30*'PARAMETRI SISMICI'!$G$9*('PARAMETRI SISMICI'!$G$26/B163),'PARAMETRI SISMICI'!$G$20*'PARAMETRI SISMICI'!$G$23*'PARAMETRI SISMICI'!$G$30*'PARAMETRI SISMICI'!$G$9*(('PARAMETRI SISMICI'!$G$26*'PARAMETRI SISMICI'!$G$27)/B163^2))))</f>
        <v>7.6667658549542189E-2</v>
      </c>
      <c r="E163" s="5"/>
      <c r="F163" s="5"/>
      <c r="G163" s="5"/>
      <c r="H163" s="5"/>
      <c r="I163" s="5"/>
      <c r="J163" s="5"/>
      <c r="K163" s="5"/>
      <c r="L163" s="5"/>
      <c r="M163" s="5"/>
      <c r="N163" s="5"/>
    </row>
    <row r="164" spans="2:14" x14ac:dyDescent="0.25">
      <c r="B164" s="32">
        <f t="shared" si="2"/>
        <v>1.5300000000000011</v>
      </c>
      <c r="C164" s="26">
        <f>1/'PARAMETRI SISMICI'!$G$19*IF(B164&lt;'PARAMETRI SISMICI'!$G$25,'PARAMETRI SISMICI'!$G$20*'PARAMETRI SISMICI'!$G$23*'PARAMETRI SISMICI'!$G$29*'PARAMETRI SISMICI'!$G$9*(B164/'PARAMETRI SISMICI'!$G$25+1/('PARAMETRI SISMICI'!$G$29*'PARAMETRI SISMICI'!$G$9)*(1-B164/'PARAMETRI SISMICI'!$G$25)),IF(B164&lt;'PARAMETRI SISMICI'!$G$26,'PARAMETRI SISMICI'!$G$20*'PARAMETRI SISMICI'!$G$23*'PARAMETRI SISMICI'!$G$29*'PARAMETRI SISMICI'!$G$9,IF(B164&lt;'PARAMETRI SISMICI'!$G$27,'PARAMETRI SISMICI'!$G$20*'PARAMETRI SISMICI'!$G$23*'PARAMETRI SISMICI'!$G$29*'PARAMETRI SISMICI'!$G$9*('PARAMETRI SISMICI'!$G$26/B164),'PARAMETRI SISMICI'!$G$20*'PARAMETRI SISMICI'!$G$23*'PARAMETRI SISMICI'!$G$29*'PARAMETRI SISMICI'!$G$9*(('PARAMETRI SISMICI'!$G$26*'PARAMETRI SISMICI'!$G$27)/B164^2))))</f>
        <v>0.21935970069704305</v>
      </c>
      <c r="D164" s="26">
        <f>1/'PARAMETRI SISMICI'!$G$19*IF(B164&lt;'PARAMETRI SISMICI'!$G$25,'PARAMETRI SISMICI'!$G$20*'PARAMETRI SISMICI'!$G$23*'PARAMETRI SISMICI'!$G$30*'PARAMETRI SISMICI'!$G$9*(B164/'PARAMETRI SISMICI'!$G$25+1/('PARAMETRI SISMICI'!$G$30*'PARAMETRI SISMICI'!$G$9)*(1-B164/'PARAMETRI SISMICI'!$G$25)),IF(B164&lt;'PARAMETRI SISMICI'!$G$26,'PARAMETRI SISMICI'!$G$20*'PARAMETRI SISMICI'!$G$23*'PARAMETRI SISMICI'!$G$30*'PARAMETRI SISMICI'!$G$9,IF(B164&lt;'PARAMETRI SISMICI'!$G$27,'PARAMETRI SISMICI'!$G$20*'PARAMETRI SISMICI'!$G$23*'PARAMETRI SISMICI'!$G$30*'PARAMETRI SISMICI'!$G$9*('PARAMETRI SISMICI'!$G$26/B164),'PARAMETRI SISMICI'!$G$20*'PARAMETRI SISMICI'!$G$23*'PARAMETRI SISMICI'!$G$30*'PARAMETRI SISMICI'!$G$9*(('PARAMETRI SISMICI'!$G$26*'PARAMETRI SISMICI'!$G$27)/B164^2))))</f>
        <v>7.6166562742028834E-2</v>
      </c>
      <c r="E164" s="5"/>
      <c r="F164" s="5"/>
      <c r="G164" s="5"/>
      <c r="H164" s="5"/>
      <c r="I164" s="5"/>
      <c r="J164" s="5"/>
      <c r="K164" s="5"/>
      <c r="L164" s="5"/>
      <c r="M164" s="5"/>
      <c r="N164" s="5"/>
    </row>
    <row r="165" spans="2:14" x14ac:dyDescent="0.25">
      <c r="B165" s="32">
        <f t="shared" si="2"/>
        <v>1.5400000000000011</v>
      </c>
      <c r="C165" s="26">
        <f>1/'PARAMETRI SISMICI'!$G$19*IF(B165&lt;'PARAMETRI SISMICI'!$G$25,'PARAMETRI SISMICI'!$G$20*'PARAMETRI SISMICI'!$G$23*'PARAMETRI SISMICI'!$G$29*'PARAMETRI SISMICI'!$G$9*(B165/'PARAMETRI SISMICI'!$G$25+1/('PARAMETRI SISMICI'!$G$29*'PARAMETRI SISMICI'!$G$9)*(1-B165/'PARAMETRI SISMICI'!$G$25)),IF(B165&lt;'PARAMETRI SISMICI'!$G$26,'PARAMETRI SISMICI'!$G$20*'PARAMETRI SISMICI'!$G$23*'PARAMETRI SISMICI'!$G$29*'PARAMETRI SISMICI'!$G$9,IF(B165&lt;'PARAMETRI SISMICI'!$G$27,'PARAMETRI SISMICI'!$G$20*'PARAMETRI SISMICI'!$G$23*'PARAMETRI SISMICI'!$G$29*'PARAMETRI SISMICI'!$G$9*('PARAMETRI SISMICI'!$G$26/B165),'PARAMETRI SISMICI'!$G$20*'PARAMETRI SISMICI'!$G$23*'PARAMETRI SISMICI'!$G$29*'PARAMETRI SISMICI'!$G$9*(('PARAMETRI SISMICI'!$G$26*'PARAMETRI SISMICI'!$G$27)/B165^2))))</f>
        <v>0.2179352870561532</v>
      </c>
      <c r="D165" s="26">
        <f>1/'PARAMETRI SISMICI'!$G$19*IF(B165&lt;'PARAMETRI SISMICI'!$G$25,'PARAMETRI SISMICI'!$G$20*'PARAMETRI SISMICI'!$G$23*'PARAMETRI SISMICI'!$G$30*'PARAMETRI SISMICI'!$G$9*(B165/'PARAMETRI SISMICI'!$G$25+1/('PARAMETRI SISMICI'!$G$30*'PARAMETRI SISMICI'!$G$9)*(1-B165/'PARAMETRI SISMICI'!$G$25)),IF(B165&lt;'PARAMETRI SISMICI'!$G$26,'PARAMETRI SISMICI'!$G$20*'PARAMETRI SISMICI'!$G$23*'PARAMETRI SISMICI'!$G$30*'PARAMETRI SISMICI'!$G$9,IF(B165&lt;'PARAMETRI SISMICI'!$G$27,'PARAMETRI SISMICI'!$G$20*'PARAMETRI SISMICI'!$G$23*'PARAMETRI SISMICI'!$G$30*'PARAMETRI SISMICI'!$G$9*('PARAMETRI SISMICI'!$G$26/B165),'PARAMETRI SISMICI'!$G$20*'PARAMETRI SISMICI'!$G$23*'PARAMETRI SISMICI'!$G$30*'PARAMETRI SISMICI'!$G$9*(('PARAMETRI SISMICI'!$G$26*'PARAMETRI SISMICI'!$G$27)/B165^2))))</f>
        <v>7.5671974672275405E-2</v>
      </c>
      <c r="E165" s="5"/>
      <c r="F165" s="5"/>
      <c r="G165" s="5"/>
      <c r="H165" s="5"/>
      <c r="I165" s="5"/>
      <c r="J165" s="5"/>
      <c r="K165" s="5"/>
      <c r="L165" s="5"/>
      <c r="M165" s="5"/>
      <c r="N165" s="5"/>
    </row>
    <row r="166" spans="2:14" x14ac:dyDescent="0.25">
      <c r="B166" s="32">
        <f t="shared" si="2"/>
        <v>1.5500000000000012</v>
      </c>
      <c r="C166" s="26">
        <f>1/'PARAMETRI SISMICI'!$G$19*IF(B166&lt;'PARAMETRI SISMICI'!$G$25,'PARAMETRI SISMICI'!$G$20*'PARAMETRI SISMICI'!$G$23*'PARAMETRI SISMICI'!$G$29*'PARAMETRI SISMICI'!$G$9*(B166/'PARAMETRI SISMICI'!$G$25+1/('PARAMETRI SISMICI'!$G$29*'PARAMETRI SISMICI'!$G$9)*(1-B166/'PARAMETRI SISMICI'!$G$25)),IF(B166&lt;'PARAMETRI SISMICI'!$G$26,'PARAMETRI SISMICI'!$G$20*'PARAMETRI SISMICI'!$G$23*'PARAMETRI SISMICI'!$G$29*'PARAMETRI SISMICI'!$G$9,IF(B166&lt;'PARAMETRI SISMICI'!$G$27,'PARAMETRI SISMICI'!$G$20*'PARAMETRI SISMICI'!$G$23*'PARAMETRI SISMICI'!$G$29*'PARAMETRI SISMICI'!$G$9*('PARAMETRI SISMICI'!$G$26/B166),'PARAMETRI SISMICI'!$G$20*'PARAMETRI SISMICI'!$G$23*'PARAMETRI SISMICI'!$G$29*'PARAMETRI SISMICI'!$G$9*(('PARAMETRI SISMICI'!$G$26*'PARAMETRI SISMICI'!$G$27)/B166^2))))</f>
        <v>0.21652925294611347</v>
      </c>
      <c r="D166" s="26">
        <f>1/'PARAMETRI SISMICI'!$G$19*IF(B166&lt;'PARAMETRI SISMICI'!$G$25,'PARAMETRI SISMICI'!$G$20*'PARAMETRI SISMICI'!$G$23*'PARAMETRI SISMICI'!$G$30*'PARAMETRI SISMICI'!$G$9*(B166/'PARAMETRI SISMICI'!$G$25+1/('PARAMETRI SISMICI'!$G$30*'PARAMETRI SISMICI'!$G$9)*(1-B166/'PARAMETRI SISMICI'!$G$25)),IF(B166&lt;'PARAMETRI SISMICI'!$G$26,'PARAMETRI SISMICI'!$G$20*'PARAMETRI SISMICI'!$G$23*'PARAMETRI SISMICI'!$G$30*'PARAMETRI SISMICI'!$G$9,IF(B166&lt;'PARAMETRI SISMICI'!$G$27,'PARAMETRI SISMICI'!$G$20*'PARAMETRI SISMICI'!$G$23*'PARAMETRI SISMICI'!$G$30*'PARAMETRI SISMICI'!$G$9*('PARAMETRI SISMICI'!$G$26/B166),'PARAMETRI SISMICI'!$G$20*'PARAMETRI SISMICI'!$G$23*'PARAMETRI SISMICI'!$G$30*'PARAMETRI SISMICI'!$G$9*(('PARAMETRI SISMICI'!$G$26*'PARAMETRI SISMICI'!$G$27)/B166^2))))</f>
        <v>7.5183768384067165E-2</v>
      </c>
      <c r="E166" s="5"/>
      <c r="F166" s="5"/>
      <c r="G166" s="5"/>
      <c r="H166" s="5"/>
      <c r="I166" s="5"/>
      <c r="J166" s="5"/>
      <c r="K166" s="5"/>
      <c r="L166" s="5"/>
      <c r="M166" s="5"/>
      <c r="N166" s="5"/>
    </row>
    <row r="167" spans="2:14" x14ac:dyDescent="0.25">
      <c r="B167" s="32">
        <f t="shared" si="2"/>
        <v>1.5600000000000012</v>
      </c>
      <c r="C167" s="26">
        <f>1/'PARAMETRI SISMICI'!$G$19*IF(B167&lt;'PARAMETRI SISMICI'!$G$25,'PARAMETRI SISMICI'!$G$20*'PARAMETRI SISMICI'!$G$23*'PARAMETRI SISMICI'!$G$29*'PARAMETRI SISMICI'!$G$9*(B167/'PARAMETRI SISMICI'!$G$25+1/('PARAMETRI SISMICI'!$G$29*'PARAMETRI SISMICI'!$G$9)*(1-B167/'PARAMETRI SISMICI'!$G$25)),IF(B167&lt;'PARAMETRI SISMICI'!$G$26,'PARAMETRI SISMICI'!$G$20*'PARAMETRI SISMICI'!$G$23*'PARAMETRI SISMICI'!$G$29*'PARAMETRI SISMICI'!$G$9,IF(B167&lt;'PARAMETRI SISMICI'!$G$27,'PARAMETRI SISMICI'!$G$20*'PARAMETRI SISMICI'!$G$23*'PARAMETRI SISMICI'!$G$29*'PARAMETRI SISMICI'!$G$9*('PARAMETRI SISMICI'!$G$26/B167),'PARAMETRI SISMICI'!$G$20*'PARAMETRI SISMICI'!$G$23*'PARAMETRI SISMICI'!$G$29*'PARAMETRI SISMICI'!$G$9*(('PARAMETRI SISMICI'!$G$26*'PARAMETRI SISMICI'!$G$27)/B167^2))))</f>
        <v>0.21514124491440761</v>
      </c>
      <c r="D167" s="26">
        <f>1/'PARAMETRI SISMICI'!$G$19*IF(B167&lt;'PARAMETRI SISMICI'!$G$25,'PARAMETRI SISMICI'!$G$20*'PARAMETRI SISMICI'!$G$23*'PARAMETRI SISMICI'!$G$30*'PARAMETRI SISMICI'!$G$9*(B167/'PARAMETRI SISMICI'!$G$25+1/('PARAMETRI SISMICI'!$G$30*'PARAMETRI SISMICI'!$G$9)*(1-B167/'PARAMETRI SISMICI'!$G$25)),IF(B167&lt;'PARAMETRI SISMICI'!$G$26,'PARAMETRI SISMICI'!$G$20*'PARAMETRI SISMICI'!$G$23*'PARAMETRI SISMICI'!$G$30*'PARAMETRI SISMICI'!$G$9,IF(B167&lt;'PARAMETRI SISMICI'!$G$27,'PARAMETRI SISMICI'!$G$20*'PARAMETRI SISMICI'!$G$23*'PARAMETRI SISMICI'!$G$30*'PARAMETRI SISMICI'!$G$9*('PARAMETRI SISMICI'!$G$26/B167),'PARAMETRI SISMICI'!$G$20*'PARAMETRI SISMICI'!$G$23*'PARAMETRI SISMICI'!$G$30*'PARAMETRI SISMICI'!$G$9*(('PARAMETRI SISMICI'!$G$26*'PARAMETRI SISMICI'!$G$27)/B167^2))))</f>
        <v>7.4701821150835984E-2</v>
      </c>
      <c r="E167" s="5"/>
      <c r="F167" s="5"/>
      <c r="G167" s="5"/>
      <c r="H167" s="5"/>
      <c r="I167" s="5"/>
      <c r="J167" s="5"/>
      <c r="K167" s="5"/>
      <c r="L167" s="5"/>
      <c r="M167" s="5"/>
      <c r="N167" s="5"/>
    </row>
    <row r="168" spans="2:14" x14ac:dyDescent="0.25">
      <c r="B168" s="32">
        <f t="shared" si="2"/>
        <v>1.5700000000000012</v>
      </c>
      <c r="C168" s="26">
        <f>1/'PARAMETRI SISMICI'!$G$19*IF(B168&lt;'PARAMETRI SISMICI'!$G$25,'PARAMETRI SISMICI'!$G$20*'PARAMETRI SISMICI'!$G$23*'PARAMETRI SISMICI'!$G$29*'PARAMETRI SISMICI'!$G$9*(B168/'PARAMETRI SISMICI'!$G$25+1/('PARAMETRI SISMICI'!$G$29*'PARAMETRI SISMICI'!$G$9)*(1-B168/'PARAMETRI SISMICI'!$G$25)),IF(B168&lt;'PARAMETRI SISMICI'!$G$26,'PARAMETRI SISMICI'!$G$20*'PARAMETRI SISMICI'!$G$23*'PARAMETRI SISMICI'!$G$29*'PARAMETRI SISMICI'!$G$9,IF(B168&lt;'PARAMETRI SISMICI'!$G$27,'PARAMETRI SISMICI'!$G$20*'PARAMETRI SISMICI'!$G$23*'PARAMETRI SISMICI'!$G$29*'PARAMETRI SISMICI'!$G$9*('PARAMETRI SISMICI'!$G$26/B168),'PARAMETRI SISMICI'!$G$20*'PARAMETRI SISMICI'!$G$23*'PARAMETRI SISMICI'!$G$29*'PARAMETRI SISMICI'!$G$9*(('PARAMETRI SISMICI'!$G$26*'PARAMETRI SISMICI'!$G$27)/B168^2))))</f>
        <v>0.21377091851367891</v>
      </c>
      <c r="D168" s="26">
        <f>1/'PARAMETRI SISMICI'!$G$19*IF(B168&lt;'PARAMETRI SISMICI'!$G$25,'PARAMETRI SISMICI'!$G$20*'PARAMETRI SISMICI'!$G$23*'PARAMETRI SISMICI'!$G$30*'PARAMETRI SISMICI'!$G$9*(B168/'PARAMETRI SISMICI'!$G$25+1/('PARAMETRI SISMICI'!$G$30*'PARAMETRI SISMICI'!$G$9)*(1-B168/'PARAMETRI SISMICI'!$G$25)),IF(B168&lt;'PARAMETRI SISMICI'!$G$26,'PARAMETRI SISMICI'!$G$20*'PARAMETRI SISMICI'!$G$23*'PARAMETRI SISMICI'!$G$30*'PARAMETRI SISMICI'!$G$9,IF(B168&lt;'PARAMETRI SISMICI'!$G$27,'PARAMETRI SISMICI'!$G$20*'PARAMETRI SISMICI'!$G$23*'PARAMETRI SISMICI'!$G$30*'PARAMETRI SISMICI'!$G$9*('PARAMETRI SISMICI'!$G$26/B168),'PARAMETRI SISMICI'!$G$20*'PARAMETRI SISMICI'!$G$23*'PARAMETRI SISMICI'!$G$30*'PARAMETRI SISMICI'!$G$9*(('PARAMETRI SISMICI'!$G$26*'PARAMETRI SISMICI'!$G$27)/B168^2))))</f>
        <v>7.4226013372805169E-2</v>
      </c>
      <c r="E168" s="5"/>
      <c r="F168" s="5"/>
      <c r="G168" s="5"/>
      <c r="H168" s="5"/>
      <c r="I168" s="5"/>
      <c r="J168" s="5"/>
      <c r="K168" s="5"/>
      <c r="L168" s="5"/>
      <c r="M168" s="5"/>
      <c r="N168" s="5"/>
    </row>
    <row r="169" spans="2:14" x14ac:dyDescent="0.25">
      <c r="B169" s="32">
        <f t="shared" si="2"/>
        <v>1.5800000000000012</v>
      </c>
      <c r="C169" s="26">
        <f>1/'PARAMETRI SISMICI'!$G$19*IF(B169&lt;'PARAMETRI SISMICI'!$G$25,'PARAMETRI SISMICI'!$G$20*'PARAMETRI SISMICI'!$G$23*'PARAMETRI SISMICI'!$G$29*'PARAMETRI SISMICI'!$G$9*(B169/'PARAMETRI SISMICI'!$G$25+1/('PARAMETRI SISMICI'!$G$29*'PARAMETRI SISMICI'!$G$9)*(1-B169/'PARAMETRI SISMICI'!$G$25)),IF(B169&lt;'PARAMETRI SISMICI'!$G$26,'PARAMETRI SISMICI'!$G$20*'PARAMETRI SISMICI'!$G$23*'PARAMETRI SISMICI'!$G$29*'PARAMETRI SISMICI'!$G$9,IF(B169&lt;'PARAMETRI SISMICI'!$G$27,'PARAMETRI SISMICI'!$G$20*'PARAMETRI SISMICI'!$G$23*'PARAMETRI SISMICI'!$G$29*'PARAMETRI SISMICI'!$G$9*('PARAMETRI SISMICI'!$G$26/B169),'PARAMETRI SISMICI'!$G$20*'PARAMETRI SISMICI'!$G$23*'PARAMETRI SISMICI'!$G$29*'PARAMETRI SISMICI'!$G$9*(('PARAMETRI SISMICI'!$G$26*'PARAMETRI SISMICI'!$G$27)/B169^2))))</f>
        <v>0.2124179380167569</v>
      </c>
      <c r="D169" s="26">
        <f>1/'PARAMETRI SISMICI'!$G$19*IF(B169&lt;'PARAMETRI SISMICI'!$G$25,'PARAMETRI SISMICI'!$G$20*'PARAMETRI SISMICI'!$G$23*'PARAMETRI SISMICI'!$G$30*'PARAMETRI SISMICI'!$G$9*(B169/'PARAMETRI SISMICI'!$G$25+1/('PARAMETRI SISMICI'!$G$30*'PARAMETRI SISMICI'!$G$9)*(1-B169/'PARAMETRI SISMICI'!$G$25)),IF(B169&lt;'PARAMETRI SISMICI'!$G$26,'PARAMETRI SISMICI'!$G$20*'PARAMETRI SISMICI'!$G$23*'PARAMETRI SISMICI'!$G$30*'PARAMETRI SISMICI'!$G$9,IF(B169&lt;'PARAMETRI SISMICI'!$G$27,'PARAMETRI SISMICI'!$G$20*'PARAMETRI SISMICI'!$G$23*'PARAMETRI SISMICI'!$G$30*'PARAMETRI SISMICI'!$G$9*('PARAMETRI SISMICI'!$G$26/B169),'PARAMETRI SISMICI'!$G$20*'PARAMETRI SISMICI'!$G$23*'PARAMETRI SISMICI'!$G$30*'PARAMETRI SISMICI'!$G$9*(('PARAMETRI SISMICI'!$G$26*'PARAMETRI SISMICI'!$G$27)/B169^2))))</f>
        <v>7.3756228478040572E-2</v>
      </c>
      <c r="E169" s="5"/>
      <c r="F169" s="5"/>
      <c r="G169" s="5"/>
      <c r="H169" s="5"/>
      <c r="I169" s="5"/>
      <c r="J169" s="5"/>
      <c r="K169" s="5"/>
      <c r="L169" s="5"/>
      <c r="M169" s="5"/>
      <c r="N169" s="5"/>
    </row>
    <row r="170" spans="2:14" x14ac:dyDescent="0.25">
      <c r="B170" s="32">
        <f t="shared" si="2"/>
        <v>1.5900000000000012</v>
      </c>
      <c r="C170" s="26">
        <f>1/'PARAMETRI SISMICI'!$G$19*IF(B170&lt;'PARAMETRI SISMICI'!$G$25,'PARAMETRI SISMICI'!$G$20*'PARAMETRI SISMICI'!$G$23*'PARAMETRI SISMICI'!$G$29*'PARAMETRI SISMICI'!$G$9*(B170/'PARAMETRI SISMICI'!$G$25+1/('PARAMETRI SISMICI'!$G$29*'PARAMETRI SISMICI'!$G$9)*(1-B170/'PARAMETRI SISMICI'!$G$25)),IF(B170&lt;'PARAMETRI SISMICI'!$G$26,'PARAMETRI SISMICI'!$G$20*'PARAMETRI SISMICI'!$G$23*'PARAMETRI SISMICI'!$G$29*'PARAMETRI SISMICI'!$G$9,IF(B170&lt;'PARAMETRI SISMICI'!$G$27,'PARAMETRI SISMICI'!$G$20*'PARAMETRI SISMICI'!$G$23*'PARAMETRI SISMICI'!$G$29*'PARAMETRI SISMICI'!$G$9*('PARAMETRI SISMICI'!$G$26/B170),'PARAMETRI SISMICI'!$G$20*'PARAMETRI SISMICI'!$G$23*'PARAMETRI SISMICI'!$G$29*'PARAMETRI SISMICI'!$G$9*(('PARAMETRI SISMICI'!$G$26*'PARAMETRI SISMICI'!$G$27)/B170^2))))</f>
        <v>0.21108197614243768</v>
      </c>
      <c r="D170" s="26">
        <f>1/'PARAMETRI SISMICI'!$G$19*IF(B170&lt;'PARAMETRI SISMICI'!$G$25,'PARAMETRI SISMICI'!$G$20*'PARAMETRI SISMICI'!$G$23*'PARAMETRI SISMICI'!$G$30*'PARAMETRI SISMICI'!$G$9*(B170/'PARAMETRI SISMICI'!$G$25+1/('PARAMETRI SISMICI'!$G$30*'PARAMETRI SISMICI'!$G$9)*(1-B170/'PARAMETRI SISMICI'!$G$25)),IF(B170&lt;'PARAMETRI SISMICI'!$G$26,'PARAMETRI SISMICI'!$G$20*'PARAMETRI SISMICI'!$G$23*'PARAMETRI SISMICI'!$G$30*'PARAMETRI SISMICI'!$G$9,IF(B170&lt;'PARAMETRI SISMICI'!$G$27,'PARAMETRI SISMICI'!$G$20*'PARAMETRI SISMICI'!$G$23*'PARAMETRI SISMICI'!$G$30*'PARAMETRI SISMICI'!$G$9*('PARAMETRI SISMICI'!$G$26/B170),'PARAMETRI SISMICI'!$G$20*'PARAMETRI SISMICI'!$G$23*'PARAMETRI SISMICI'!$G$30*'PARAMETRI SISMICI'!$G$9*(('PARAMETRI SISMICI'!$G$26*'PARAMETRI SISMICI'!$G$27)/B170^2))))</f>
        <v>7.3292352827235299E-2</v>
      </c>
      <c r="E170" s="5"/>
      <c r="F170" s="5"/>
      <c r="G170" s="5"/>
      <c r="H170" s="5"/>
      <c r="I170" s="5"/>
      <c r="J170" s="5"/>
      <c r="K170" s="5"/>
      <c r="L170" s="5"/>
      <c r="M170" s="5"/>
      <c r="N170" s="5"/>
    </row>
    <row r="171" spans="2:14" x14ac:dyDescent="0.25">
      <c r="B171" s="32">
        <f t="shared" si="2"/>
        <v>1.6000000000000012</v>
      </c>
      <c r="C171" s="26">
        <f>1/'PARAMETRI SISMICI'!$G$19*IF(B171&lt;'PARAMETRI SISMICI'!$G$25,'PARAMETRI SISMICI'!$G$20*'PARAMETRI SISMICI'!$G$23*'PARAMETRI SISMICI'!$G$29*'PARAMETRI SISMICI'!$G$9*(B171/'PARAMETRI SISMICI'!$G$25+1/('PARAMETRI SISMICI'!$G$29*'PARAMETRI SISMICI'!$G$9)*(1-B171/'PARAMETRI SISMICI'!$G$25)),IF(B171&lt;'PARAMETRI SISMICI'!$G$26,'PARAMETRI SISMICI'!$G$20*'PARAMETRI SISMICI'!$G$23*'PARAMETRI SISMICI'!$G$29*'PARAMETRI SISMICI'!$G$9,IF(B171&lt;'PARAMETRI SISMICI'!$G$27,'PARAMETRI SISMICI'!$G$20*'PARAMETRI SISMICI'!$G$23*'PARAMETRI SISMICI'!$G$29*'PARAMETRI SISMICI'!$G$9*('PARAMETRI SISMICI'!$G$26/B171),'PARAMETRI SISMICI'!$G$20*'PARAMETRI SISMICI'!$G$23*'PARAMETRI SISMICI'!$G$29*'PARAMETRI SISMICI'!$G$9*(('PARAMETRI SISMICI'!$G$26*'PARAMETRI SISMICI'!$G$27)/B171^2))))</f>
        <v>0.20976271379154746</v>
      </c>
      <c r="D171" s="26">
        <f>1/'PARAMETRI SISMICI'!$G$19*IF(B171&lt;'PARAMETRI SISMICI'!$G$25,'PARAMETRI SISMICI'!$G$20*'PARAMETRI SISMICI'!$G$23*'PARAMETRI SISMICI'!$G$30*'PARAMETRI SISMICI'!$G$9*(B171/'PARAMETRI SISMICI'!$G$25+1/('PARAMETRI SISMICI'!$G$30*'PARAMETRI SISMICI'!$G$9)*(1-B171/'PARAMETRI SISMICI'!$G$25)),IF(B171&lt;'PARAMETRI SISMICI'!$G$26,'PARAMETRI SISMICI'!$G$20*'PARAMETRI SISMICI'!$G$23*'PARAMETRI SISMICI'!$G$30*'PARAMETRI SISMICI'!$G$9,IF(B171&lt;'PARAMETRI SISMICI'!$G$27,'PARAMETRI SISMICI'!$G$20*'PARAMETRI SISMICI'!$G$23*'PARAMETRI SISMICI'!$G$30*'PARAMETRI SISMICI'!$G$9*('PARAMETRI SISMICI'!$G$26/B171),'PARAMETRI SISMICI'!$G$20*'PARAMETRI SISMICI'!$G$23*'PARAMETRI SISMICI'!$G$30*'PARAMETRI SISMICI'!$G$9*(('PARAMETRI SISMICI'!$G$26*'PARAMETRI SISMICI'!$G$27)/B171^2))))</f>
        <v>7.283427562206507E-2</v>
      </c>
      <c r="E171" s="5"/>
      <c r="F171" s="5"/>
      <c r="G171" s="5"/>
      <c r="H171" s="5"/>
      <c r="I171" s="5"/>
      <c r="J171" s="5"/>
      <c r="K171" s="5"/>
      <c r="L171" s="5"/>
      <c r="M171" s="5"/>
      <c r="N171" s="5"/>
    </row>
    <row r="172" spans="2:14" x14ac:dyDescent="0.25">
      <c r="B172" s="32">
        <f t="shared" si="2"/>
        <v>1.6100000000000012</v>
      </c>
      <c r="C172" s="26">
        <f>1/'PARAMETRI SISMICI'!$G$19*IF(B172&lt;'PARAMETRI SISMICI'!$G$25,'PARAMETRI SISMICI'!$G$20*'PARAMETRI SISMICI'!$G$23*'PARAMETRI SISMICI'!$G$29*'PARAMETRI SISMICI'!$G$9*(B172/'PARAMETRI SISMICI'!$G$25+1/('PARAMETRI SISMICI'!$G$29*'PARAMETRI SISMICI'!$G$9)*(1-B172/'PARAMETRI SISMICI'!$G$25)),IF(B172&lt;'PARAMETRI SISMICI'!$G$26,'PARAMETRI SISMICI'!$G$20*'PARAMETRI SISMICI'!$G$23*'PARAMETRI SISMICI'!$G$29*'PARAMETRI SISMICI'!$G$9,IF(B172&lt;'PARAMETRI SISMICI'!$G$27,'PARAMETRI SISMICI'!$G$20*'PARAMETRI SISMICI'!$G$23*'PARAMETRI SISMICI'!$G$29*'PARAMETRI SISMICI'!$G$9*('PARAMETRI SISMICI'!$G$26/B172),'PARAMETRI SISMICI'!$G$20*'PARAMETRI SISMICI'!$G$23*'PARAMETRI SISMICI'!$G$29*'PARAMETRI SISMICI'!$G$9*(('PARAMETRI SISMICI'!$G$26*'PARAMETRI SISMICI'!$G$27)/B172^2))))</f>
        <v>0.20845983979284213</v>
      </c>
      <c r="D172" s="26">
        <f>1/'PARAMETRI SISMICI'!$G$19*IF(B172&lt;'PARAMETRI SISMICI'!$G$25,'PARAMETRI SISMICI'!$G$20*'PARAMETRI SISMICI'!$G$23*'PARAMETRI SISMICI'!$G$30*'PARAMETRI SISMICI'!$G$9*(B172/'PARAMETRI SISMICI'!$G$25+1/('PARAMETRI SISMICI'!$G$30*'PARAMETRI SISMICI'!$G$9)*(1-B172/'PARAMETRI SISMICI'!$G$25)),IF(B172&lt;'PARAMETRI SISMICI'!$G$26,'PARAMETRI SISMICI'!$G$20*'PARAMETRI SISMICI'!$G$23*'PARAMETRI SISMICI'!$G$30*'PARAMETRI SISMICI'!$G$9,IF(B172&lt;'PARAMETRI SISMICI'!$G$27,'PARAMETRI SISMICI'!$G$20*'PARAMETRI SISMICI'!$G$23*'PARAMETRI SISMICI'!$G$30*'PARAMETRI SISMICI'!$G$9*('PARAMETRI SISMICI'!$G$26/B172),'PARAMETRI SISMICI'!$G$20*'PARAMETRI SISMICI'!$G$23*'PARAMETRI SISMICI'!$G$30*'PARAMETRI SISMICI'!$G$9*(('PARAMETRI SISMICI'!$G$26*'PARAMETRI SISMICI'!$G$27)/B172^2))))</f>
        <v>7.2381888816959075E-2</v>
      </c>
      <c r="E172" s="5"/>
      <c r="F172" s="5"/>
      <c r="G172" s="5"/>
      <c r="H172" s="5"/>
      <c r="I172" s="5"/>
      <c r="J172" s="5"/>
      <c r="K172" s="5"/>
      <c r="L172" s="5"/>
      <c r="M172" s="5"/>
      <c r="N172" s="5"/>
    </row>
    <row r="173" spans="2:14" x14ac:dyDescent="0.25">
      <c r="B173" s="32">
        <f t="shared" si="2"/>
        <v>1.6200000000000012</v>
      </c>
      <c r="C173" s="26">
        <f>1/'PARAMETRI SISMICI'!$G$19*IF(B173&lt;'PARAMETRI SISMICI'!$G$25,'PARAMETRI SISMICI'!$G$20*'PARAMETRI SISMICI'!$G$23*'PARAMETRI SISMICI'!$G$29*'PARAMETRI SISMICI'!$G$9*(B173/'PARAMETRI SISMICI'!$G$25+1/('PARAMETRI SISMICI'!$G$29*'PARAMETRI SISMICI'!$G$9)*(1-B173/'PARAMETRI SISMICI'!$G$25)),IF(B173&lt;'PARAMETRI SISMICI'!$G$26,'PARAMETRI SISMICI'!$G$20*'PARAMETRI SISMICI'!$G$23*'PARAMETRI SISMICI'!$G$29*'PARAMETRI SISMICI'!$G$9,IF(B173&lt;'PARAMETRI SISMICI'!$G$27,'PARAMETRI SISMICI'!$G$20*'PARAMETRI SISMICI'!$G$23*'PARAMETRI SISMICI'!$G$29*'PARAMETRI SISMICI'!$G$9*('PARAMETRI SISMICI'!$G$26/B173),'PARAMETRI SISMICI'!$G$20*'PARAMETRI SISMICI'!$G$23*'PARAMETRI SISMICI'!$G$29*'PARAMETRI SISMICI'!$G$9*(('PARAMETRI SISMICI'!$G$26*'PARAMETRI SISMICI'!$G$27)/B173^2))))</f>
        <v>0.20717305065831845</v>
      </c>
      <c r="D173" s="26">
        <f>1/'PARAMETRI SISMICI'!$G$19*IF(B173&lt;'PARAMETRI SISMICI'!$G$25,'PARAMETRI SISMICI'!$G$20*'PARAMETRI SISMICI'!$G$23*'PARAMETRI SISMICI'!$G$30*'PARAMETRI SISMICI'!$G$9*(B173/'PARAMETRI SISMICI'!$G$25+1/('PARAMETRI SISMICI'!$G$30*'PARAMETRI SISMICI'!$G$9)*(1-B173/'PARAMETRI SISMICI'!$G$25)),IF(B173&lt;'PARAMETRI SISMICI'!$G$26,'PARAMETRI SISMICI'!$G$20*'PARAMETRI SISMICI'!$G$23*'PARAMETRI SISMICI'!$G$30*'PARAMETRI SISMICI'!$G$9,IF(B173&lt;'PARAMETRI SISMICI'!$G$27,'PARAMETRI SISMICI'!$G$20*'PARAMETRI SISMICI'!$G$23*'PARAMETRI SISMICI'!$G$30*'PARAMETRI SISMICI'!$G$9*('PARAMETRI SISMICI'!$G$26/B173),'PARAMETRI SISMICI'!$G$20*'PARAMETRI SISMICI'!$G$23*'PARAMETRI SISMICI'!$G$30*'PARAMETRI SISMICI'!$G$9*(('PARAMETRI SISMICI'!$G$26*'PARAMETRI SISMICI'!$G$27)/B173^2))))</f>
        <v>7.193508703413834E-2</v>
      </c>
      <c r="E173" s="5"/>
      <c r="F173" s="5"/>
      <c r="G173" s="5"/>
      <c r="H173" s="5"/>
      <c r="I173" s="5"/>
      <c r="J173" s="5"/>
      <c r="K173" s="5"/>
      <c r="L173" s="5"/>
      <c r="M173" s="5"/>
      <c r="N173" s="5"/>
    </row>
    <row r="174" spans="2:14" x14ac:dyDescent="0.25">
      <c r="B174" s="32">
        <f t="shared" si="2"/>
        <v>1.6300000000000012</v>
      </c>
      <c r="C174" s="26">
        <f>1/'PARAMETRI SISMICI'!$G$19*IF(B174&lt;'PARAMETRI SISMICI'!$G$25,'PARAMETRI SISMICI'!$G$20*'PARAMETRI SISMICI'!$G$23*'PARAMETRI SISMICI'!$G$29*'PARAMETRI SISMICI'!$G$9*(B174/'PARAMETRI SISMICI'!$G$25+1/('PARAMETRI SISMICI'!$G$29*'PARAMETRI SISMICI'!$G$9)*(1-B174/'PARAMETRI SISMICI'!$G$25)),IF(B174&lt;'PARAMETRI SISMICI'!$G$26,'PARAMETRI SISMICI'!$G$20*'PARAMETRI SISMICI'!$G$23*'PARAMETRI SISMICI'!$G$29*'PARAMETRI SISMICI'!$G$9,IF(B174&lt;'PARAMETRI SISMICI'!$G$27,'PARAMETRI SISMICI'!$G$20*'PARAMETRI SISMICI'!$G$23*'PARAMETRI SISMICI'!$G$29*'PARAMETRI SISMICI'!$G$9*('PARAMETRI SISMICI'!$G$26/B174),'PARAMETRI SISMICI'!$G$20*'PARAMETRI SISMICI'!$G$23*'PARAMETRI SISMICI'!$G$29*'PARAMETRI SISMICI'!$G$9*(('PARAMETRI SISMICI'!$G$26*'PARAMETRI SISMICI'!$G$27)/B174^2))))</f>
        <v>0.20590205034753123</v>
      </c>
      <c r="D174" s="26">
        <f>1/'PARAMETRI SISMICI'!$G$19*IF(B174&lt;'PARAMETRI SISMICI'!$G$25,'PARAMETRI SISMICI'!$G$20*'PARAMETRI SISMICI'!$G$23*'PARAMETRI SISMICI'!$G$30*'PARAMETRI SISMICI'!$G$9*(B174/'PARAMETRI SISMICI'!$G$25+1/('PARAMETRI SISMICI'!$G$30*'PARAMETRI SISMICI'!$G$9)*(1-B174/'PARAMETRI SISMICI'!$G$25)),IF(B174&lt;'PARAMETRI SISMICI'!$G$26,'PARAMETRI SISMICI'!$G$20*'PARAMETRI SISMICI'!$G$23*'PARAMETRI SISMICI'!$G$30*'PARAMETRI SISMICI'!$G$9,IF(B174&lt;'PARAMETRI SISMICI'!$G$27,'PARAMETRI SISMICI'!$G$20*'PARAMETRI SISMICI'!$G$23*'PARAMETRI SISMICI'!$G$30*'PARAMETRI SISMICI'!$G$9*('PARAMETRI SISMICI'!$G$26/B174),'PARAMETRI SISMICI'!$G$20*'PARAMETRI SISMICI'!$G$23*'PARAMETRI SISMICI'!$G$30*'PARAMETRI SISMICI'!$G$9*(('PARAMETRI SISMICI'!$G$26*'PARAMETRI SISMICI'!$G$27)/B174^2))))</f>
        <v>7.1493767481781656E-2</v>
      </c>
      <c r="E174" s="5"/>
      <c r="F174" s="5"/>
      <c r="G174" s="5"/>
      <c r="H174" s="5"/>
      <c r="I174" s="5"/>
      <c r="J174" s="5"/>
      <c r="K174" s="5"/>
      <c r="L174" s="5"/>
      <c r="M174" s="5"/>
      <c r="N174" s="5"/>
    </row>
    <row r="175" spans="2:14" x14ac:dyDescent="0.25">
      <c r="B175" s="32">
        <f t="shared" si="2"/>
        <v>1.6400000000000012</v>
      </c>
      <c r="C175" s="26">
        <f>1/'PARAMETRI SISMICI'!$G$19*IF(B175&lt;'PARAMETRI SISMICI'!$G$25,'PARAMETRI SISMICI'!$G$20*'PARAMETRI SISMICI'!$G$23*'PARAMETRI SISMICI'!$G$29*'PARAMETRI SISMICI'!$G$9*(B175/'PARAMETRI SISMICI'!$G$25+1/('PARAMETRI SISMICI'!$G$29*'PARAMETRI SISMICI'!$G$9)*(1-B175/'PARAMETRI SISMICI'!$G$25)),IF(B175&lt;'PARAMETRI SISMICI'!$G$26,'PARAMETRI SISMICI'!$G$20*'PARAMETRI SISMICI'!$G$23*'PARAMETRI SISMICI'!$G$29*'PARAMETRI SISMICI'!$G$9,IF(B175&lt;'PARAMETRI SISMICI'!$G$27,'PARAMETRI SISMICI'!$G$20*'PARAMETRI SISMICI'!$G$23*'PARAMETRI SISMICI'!$G$29*'PARAMETRI SISMICI'!$G$9*('PARAMETRI SISMICI'!$G$26/B175),'PARAMETRI SISMICI'!$G$20*'PARAMETRI SISMICI'!$G$23*'PARAMETRI SISMICI'!$G$29*'PARAMETRI SISMICI'!$G$9*(('PARAMETRI SISMICI'!$G$26*'PARAMETRI SISMICI'!$G$27)/B175^2))))</f>
        <v>0.20464655004053409</v>
      </c>
      <c r="D175" s="26">
        <f>1/'PARAMETRI SISMICI'!$G$19*IF(B175&lt;'PARAMETRI SISMICI'!$G$25,'PARAMETRI SISMICI'!$G$20*'PARAMETRI SISMICI'!$G$23*'PARAMETRI SISMICI'!$G$30*'PARAMETRI SISMICI'!$G$9*(B175/'PARAMETRI SISMICI'!$G$25+1/('PARAMETRI SISMICI'!$G$30*'PARAMETRI SISMICI'!$G$9)*(1-B175/'PARAMETRI SISMICI'!$G$25)),IF(B175&lt;'PARAMETRI SISMICI'!$G$26,'PARAMETRI SISMICI'!$G$20*'PARAMETRI SISMICI'!$G$23*'PARAMETRI SISMICI'!$G$30*'PARAMETRI SISMICI'!$G$9,IF(B175&lt;'PARAMETRI SISMICI'!$G$27,'PARAMETRI SISMICI'!$G$20*'PARAMETRI SISMICI'!$G$23*'PARAMETRI SISMICI'!$G$30*'PARAMETRI SISMICI'!$G$9*('PARAMETRI SISMICI'!$G$26/B175),'PARAMETRI SISMICI'!$G$20*'PARAMETRI SISMICI'!$G$23*'PARAMETRI SISMICI'!$G$30*'PARAMETRI SISMICI'!$G$9*(('PARAMETRI SISMICI'!$G$26*'PARAMETRI SISMICI'!$G$27)/B175^2))))</f>
        <v>7.1057829875185441E-2</v>
      </c>
      <c r="E175" s="5"/>
      <c r="F175" s="5"/>
      <c r="G175" s="5"/>
      <c r="H175" s="5"/>
      <c r="I175" s="5"/>
      <c r="J175" s="5"/>
      <c r="K175" s="5"/>
      <c r="L175" s="5"/>
      <c r="M175" s="5"/>
      <c r="N175" s="5"/>
    </row>
    <row r="176" spans="2:14" x14ac:dyDescent="0.25">
      <c r="B176" s="32">
        <f t="shared" si="2"/>
        <v>1.6500000000000012</v>
      </c>
      <c r="C176" s="26">
        <f>1/'PARAMETRI SISMICI'!$G$19*IF(B176&lt;'PARAMETRI SISMICI'!$G$25,'PARAMETRI SISMICI'!$G$20*'PARAMETRI SISMICI'!$G$23*'PARAMETRI SISMICI'!$G$29*'PARAMETRI SISMICI'!$G$9*(B176/'PARAMETRI SISMICI'!$G$25+1/('PARAMETRI SISMICI'!$G$29*'PARAMETRI SISMICI'!$G$9)*(1-B176/'PARAMETRI SISMICI'!$G$25)),IF(B176&lt;'PARAMETRI SISMICI'!$G$26,'PARAMETRI SISMICI'!$G$20*'PARAMETRI SISMICI'!$G$23*'PARAMETRI SISMICI'!$G$29*'PARAMETRI SISMICI'!$G$9,IF(B176&lt;'PARAMETRI SISMICI'!$G$27,'PARAMETRI SISMICI'!$G$20*'PARAMETRI SISMICI'!$G$23*'PARAMETRI SISMICI'!$G$29*'PARAMETRI SISMICI'!$G$9*('PARAMETRI SISMICI'!$G$26/B176),'PARAMETRI SISMICI'!$G$20*'PARAMETRI SISMICI'!$G$23*'PARAMETRI SISMICI'!$G$29*'PARAMETRI SISMICI'!$G$9*(('PARAMETRI SISMICI'!$G$26*'PARAMETRI SISMICI'!$G$27)/B176^2))))</f>
        <v>0.20340626791907629</v>
      </c>
      <c r="D176" s="26">
        <f>1/'PARAMETRI SISMICI'!$G$19*IF(B176&lt;'PARAMETRI SISMICI'!$G$25,'PARAMETRI SISMICI'!$G$20*'PARAMETRI SISMICI'!$G$23*'PARAMETRI SISMICI'!$G$30*'PARAMETRI SISMICI'!$G$9*(B176/'PARAMETRI SISMICI'!$G$25+1/('PARAMETRI SISMICI'!$G$30*'PARAMETRI SISMICI'!$G$9)*(1-B176/'PARAMETRI SISMICI'!$G$25)),IF(B176&lt;'PARAMETRI SISMICI'!$G$26,'PARAMETRI SISMICI'!$G$20*'PARAMETRI SISMICI'!$G$23*'PARAMETRI SISMICI'!$G$30*'PARAMETRI SISMICI'!$G$9,IF(B176&lt;'PARAMETRI SISMICI'!$G$27,'PARAMETRI SISMICI'!$G$20*'PARAMETRI SISMICI'!$G$23*'PARAMETRI SISMICI'!$G$30*'PARAMETRI SISMICI'!$G$9*('PARAMETRI SISMICI'!$G$26/B176),'PARAMETRI SISMICI'!$G$20*'PARAMETRI SISMICI'!$G$23*'PARAMETRI SISMICI'!$G$30*'PARAMETRI SISMICI'!$G$9*(('PARAMETRI SISMICI'!$G$26*'PARAMETRI SISMICI'!$G$27)/B176^2))))</f>
        <v>7.062717636079037E-2</v>
      </c>
      <c r="E176" s="5"/>
      <c r="F176" s="5"/>
      <c r="G176" s="5"/>
      <c r="H176" s="5"/>
      <c r="I176" s="5"/>
      <c r="J176" s="5"/>
      <c r="K176" s="5"/>
      <c r="L176" s="5"/>
      <c r="M176" s="5"/>
      <c r="N176" s="5"/>
    </row>
    <row r="177" spans="2:14" x14ac:dyDescent="0.25">
      <c r="B177" s="32">
        <f t="shared" si="2"/>
        <v>1.6600000000000013</v>
      </c>
      <c r="C177" s="26">
        <f>1/'PARAMETRI SISMICI'!$G$19*IF(B177&lt;'PARAMETRI SISMICI'!$G$25,'PARAMETRI SISMICI'!$G$20*'PARAMETRI SISMICI'!$G$23*'PARAMETRI SISMICI'!$G$29*'PARAMETRI SISMICI'!$G$9*(B177/'PARAMETRI SISMICI'!$G$25+1/('PARAMETRI SISMICI'!$G$29*'PARAMETRI SISMICI'!$G$9)*(1-B177/'PARAMETRI SISMICI'!$G$25)),IF(B177&lt;'PARAMETRI SISMICI'!$G$26,'PARAMETRI SISMICI'!$G$20*'PARAMETRI SISMICI'!$G$23*'PARAMETRI SISMICI'!$G$29*'PARAMETRI SISMICI'!$G$9,IF(B177&lt;'PARAMETRI SISMICI'!$G$27,'PARAMETRI SISMICI'!$G$20*'PARAMETRI SISMICI'!$G$23*'PARAMETRI SISMICI'!$G$29*'PARAMETRI SISMICI'!$G$9*('PARAMETRI SISMICI'!$G$26/B177),'PARAMETRI SISMICI'!$G$20*'PARAMETRI SISMICI'!$G$23*'PARAMETRI SISMICI'!$G$29*'PARAMETRI SISMICI'!$G$9*(('PARAMETRI SISMICI'!$G$26*'PARAMETRI SISMICI'!$G$27)/B177^2))))</f>
        <v>0.20218092895570838</v>
      </c>
      <c r="D177" s="26">
        <f>1/'PARAMETRI SISMICI'!$G$19*IF(B177&lt;'PARAMETRI SISMICI'!$G$25,'PARAMETRI SISMICI'!$G$20*'PARAMETRI SISMICI'!$G$23*'PARAMETRI SISMICI'!$G$30*'PARAMETRI SISMICI'!$G$9*(B177/'PARAMETRI SISMICI'!$G$25+1/('PARAMETRI SISMICI'!$G$30*'PARAMETRI SISMICI'!$G$9)*(1-B177/'PARAMETRI SISMICI'!$G$25)),IF(B177&lt;'PARAMETRI SISMICI'!$G$26,'PARAMETRI SISMICI'!$G$20*'PARAMETRI SISMICI'!$G$23*'PARAMETRI SISMICI'!$G$30*'PARAMETRI SISMICI'!$G$9,IF(B177&lt;'PARAMETRI SISMICI'!$G$27,'PARAMETRI SISMICI'!$G$20*'PARAMETRI SISMICI'!$G$23*'PARAMETRI SISMICI'!$G$30*'PARAMETRI SISMICI'!$G$9*('PARAMETRI SISMICI'!$G$26/B177),'PARAMETRI SISMICI'!$G$20*'PARAMETRI SISMICI'!$G$23*'PARAMETRI SISMICI'!$G$30*'PARAMETRI SISMICI'!$G$9*(('PARAMETRI SISMICI'!$G$26*'PARAMETRI SISMICI'!$G$27)/B177^2))))</f>
        <v>7.0201711442954284E-2</v>
      </c>
      <c r="E177" s="5"/>
      <c r="F177" s="5"/>
      <c r="G177" s="5"/>
      <c r="H177" s="5"/>
      <c r="I177" s="5"/>
      <c r="J177" s="5"/>
      <c r="K177" s="5"/>
      <c r="L177" s="5"/>
      <c r="M177" s="5"/>
      <c r="N177" s="5"/>
    </row>
    <row r="178" spans="2:14" x14ac:dyDescent="0.25">
      <c r="B178" s="32">
        <f t="shared" si="2"/>
        <v>1.6700000000000013</v>
      </c>
      <c r="C178" s="26">
        <f>1/'PARAMETRI SISMICI'!$G$19*IF(B178&lt;'PARAMETRI SISMICI'!$G$25,'PARAMETRI SISMICI'!$G$20*'PARAMETRI SISMICI'!$G$23*'PARAMETRI SISMICI'!$G$29*'PARAMETRI SISMICI'!$G$9*(B178/'PARAMETRI SISMICI'!$G$25+1/('PARAMETRI SISMICI'!$G$29*'PARAMETRI SISMICI'!$G$9)*(1-B178/'PARAMETRI SISMICI'!$G$25)),IF(B178&lt;'PARAMETRI SISMICI'!$G$26,'PARAMETRI SISMICI'!$G$20*'PARAMETRI SISMICI'!$G$23*'PARAMETRI SISMICI'!$G$29*'PARAMETRI SISMICI'!$G$9,IF(B178&lt;'PARAMETRI SISMICI'!$G$27,'PARAMETRI SISMICI'!$G$20*'PARAMETRI SISMICI'!$G$23*'PARAMETRI SISMICI'!$G$29*'PARAMETRI SISMICI'!$G$9*('PARAMETRI SISMICI'!$G$26/B178),'PARAMETRI SISMICI'!$G$20*'PARAMETRI SISMICI'!$G$23*'PARAMETRI SISMICI'!$G$29*'PARAMETRI SISMICI'!$G$9*(('PARAMETRI SISMICI'!$G$26*'PARAMETRI SISMICI'!$G$27)/B178^2))))</f>
        <v>0.20097026471046461</v>
      </c>
      <c r="D178" s="26">
        <f>1/'PARAMETRI SISMICI'!$G$19*IF(B178&lt;'PARAMETRI SISMICI'!$G$25,'PARAMETRI SISMICI'!$G$20*'PARAMETRI SISMICI'!$G$23*'PARAMETRI SISMICI'!$G$30*'PARAMETRI SISMICI'!$G$9*(B178/'PARAMETRI SISMICI'!$G$25+1/('PARAMETRI SISMICI'!$G$30*'PARAMETRI SISMICI'!$G$9)*(1-B178/'PARAMETRI SISMICI'!$G$25)),IF(B178&lt;'PARAMETRI SISMICI'!$G$26,'PARAMETRI SISMICI'!$G$20*'PARAMETRI SISMICI'!$G$23*'PARAMETRI SISMICI'!$G$30*'PARAMETRI SISMICI'!$G$9,IF(B178&lt;'PARAMETRI SISMICI'!$G$27,'PARAMETRI SISMICI'!$G$20*'PARAMETRI SISMICI'!$G$23*'PARAMETRI SISMICI'!$G$30*'PARAMETRI SISMICI'!$G$9*('PARAMETRI SISMICI'!$G$26/B178),'PARAMETRI SISMICI'!$G$20*'PARAMETRI SISMICI'!$G$23*'PARAMETRI SISMICI'!$G$30*'PARAMETRI SISMICI'!$G$9*(('PARAMETRI SISMICI'!$G$26*'PARAMETRI SISMICI'!$G$27)/B178^2))))</f>
        <v>6.9781341913355763E-2</v>
      </c>
      <c r="E178" s="5"/>
      <c r="F178" s="5"/>
      <c r="G178" s="5"/>
      <c r="H178" s="5"/>
      <c r="I178" s="5"/>
      <c r="J178" s="5"/>
      <c r="K178" s="5"/>
      <c r="L178" s="5"/>
      <c r="M178" s="5"/>
      <c r="N178" s="5"/>
    </row>
    <row r="179" spans="2:14" x14ac:dyDescent="0.25">
      <c r="B179" s="32">
        <f t="shared" si="2"/>
        <v>1.6800000000000013</v>
      </c>
      <c r="C179" s="26">
        <f>1/'PARAMETRI SISMICI'!$G$19*IF(B179&lt;'PARAMETRI SISMICI'!$G$25,'PARAMETRI SISMICI'!$G$20*'PARAMETRI SISMICI'!$G$23*'PARAMETRI SISMICI'!$G$29*'PARAMETRI SISMICI'!$G$9*(B179/'PARAMETRI SISMICI'!$G$25+1/('PARAMETRI SISMICI'!$G$29*'PARAMETRI SISMICI'!$G$9)*(1-B179/'PARAMETRI SISMICI'!$G$25)),IF(B179&lt;'PARAMETRI SISMICI'!$G$26,'PARAMETRI SISMICI'!$G$20*'PARAMETRI SISMICI'!$G$23*'PARAMETRI SISMICI'!$G$29*'PARAMETRI SISMICI'!$G$9,IF(B179&lt;'PARAMETRI SISMICI'!$G$27,'PARAMETRI SISMICI'!$G$20*'PARAMETRI SISMICI'!$G$23*'PARAMETRI SISMICI'!$G$29*'PARAMETRI SISMICI'!$G$9*('PARAMETRI SISMICI'!$G$26/B179),'PARAMETRI SISMICI'!$G$20*'PARAMETRI SISMICI'!$G$23*'PARAMETRI SISMICI'!$G$29*'PARAMETRI SISMICI'!$G$9*(('PARAMETRI SISMICI'!$G$26*'PARAMETRI SISMICI'!$G$27)/B179^2))))</f>
        <v>0.19977401313480708</v>
      </c>
      <c r="D179" s="26">
        <f>1/'PARAMETRI SISMICI'!$G$19*IF(B179&lt;'PARAMETRI SISMICI'!$G$25,'PARAMETRI SISMICI'!$G$20*'PARAMETRI SISMICI'!$G$23*'PARAMETRI SISMICI'!$G$30*'PARAMETRI SISMICI'!$G$9*(B179/'PARAMETRI SISMICI'!$G$25+1/('PARAMETRI SISMICI'!$G$30*'PARAMETRI SISMICI'!$G$9)*(1-B179/'PARAMETRI SISMICI'!$G$25)),IF(B179&lt;'PARAMETRI SISMICI'!$G$26,'PARAMETRI SISMICI'!$G$20*'PARAMETRI SISMICI'!$G$23*'PARAMETRI SISMICI'!$G$30*'PARAMETRI SISMICI'!$G$9,IF(B179&lt;'PARAMETRI SISMICI'!$G$27,'PARAMETRI SISMICI'!$G$20*'PARAMETRI SISMICI'!$G$23*'PARAMETRI SISMICI'!$G$30*'PARAMETRI SISMICI'!$G$9*('PARAMETRI SISMICI'!$G$26/B179),'PARAMETRI SISMICI'!$G$20*'PARAMETRI SISMICI'!$G$23*'PARAMETRI SISMICI'!$G$30*'PARAMETRI SISMICI'!$G$9*(('PARAMETRI SISMICI'!$G$26*'PARAMETRI SISMICI'!$G$27)/B179^2))))</f>
        <v>6.9365976782919114E-2</v>
      </c>
      <c r="E179" s="5"/>
      <c r="F179" s="5"/>
      <c r="G179" s="5"/>
      <c r="H179" s="5"/>
      <c r="I179" s="5"/>
      <c r="J179" s="5"/>
      <c r="K179" s="5"/>
      <c r="L179" s="5"/>
      <c r="M179" s="5"/>
      <c r="N179" s="5"/>
    </row>
    <row r="180" spans="2:14" x14ac:dyDescent="0.25">
      <c r="B180" s="32">
        <f t="shared" si="2"/>
        <v>1.6900000000000013</v>
      </c>
      <c r="C180" s="26">
        <f>1/'PARAMETRI SISMICI'!$G$19*IF(B180&lt;'PARAMETRI SISMICI'!$G$25,'PARAMETRI SISMICI'!$G$20*'PARAMETRI SISMICI'!$G$23*'PARAMETRI SISMICI'!$G$29*'PARAMETRI SISMICI'!$G$9*(B180/'PARAMETRI SISMICI'!$G$25+1/('PARAMETRI SISMICI'!$G$29*'PARAMETRI SISMICI'!$G$9)*(1-B180/'PARAMETRI SISMICI'!$G$25)),IF(B180&lt;'PARAMETRI SISMICI'!$G$26,'PARAMETRI SISMICI'!$G$20*'PARAMETRI SISMICI'!$G$23*'PARAMETRI SISMICI'!$G$29*'PARAMETRI SISMICI'!$G$9,IF(B180&lt;'PARAMETRI SISMICI'!$G$27,'PARAMETRI SISMICI'!$G$20*'PARAMETRI SISMICI'!$G$23*'PARAMETRI SISMICI'!$G$29*'PARAMETRI SISMICI'!$G$9*('PARAMETRI SISMICI'!$G$26/B180),'PARAMETRI SISMICI'!$G$20*'PARAMETRI SISMICI'!$G$23*'PARAMETRI SISMICI'!$G$29*'PARAMETRI SISMICI'!$G$9*(('PARAMETRI SISMICI'!$G$26*'PARAMETRI SISMICI'!$G$27)/B180^2))))</f>
        <v>0.19859191838253012</v>
      </c>
      <c r="D180" s="26">
        <f>1/'PARAMETRI SISMICI'!$G$19*IF(B180&lt;'PARAMETRI SISMICI'!$G$25,'PARAMETRI SISMICI'!$G$20*'PARAMETRI SISMICI'!$G$23*'PARAMETRI SISMICI'!$G$30*'PARAMETRI SISMICI'!$G$9*(B180/'PARAMETRI SISMICI'!$G$25+1/('PARAMETRI SISMICI'!$G$30*'PARAMETRI SISMICI'!$G$9)*(1-B180/'PARAMETRI SISMICI'!$G$25)),IF(B180&lt;'PARAMETRI SISMICI'!$G$26,'PARAMETRI SISMICI'!$G$20*'PARAMETRI SISMICI'!$G$23*'PARAMETRI SISMICI'!$G$30*'PARAMETRI SISMICI'!$G$9,IF(B180&lt;'PARAMETRI SISMICI'!$G$27,'PARAMETRI SISMICI'!$G$20*'PARAMETRI SISMICI'!$G$23*'PARAMETRI SISMICI'!$G$30*'PARAMETRI SISMICI'!$G$9*('PARAMETRI SISMICI'!$G$26/B180),'PARAMETRI SISMICI'!$G$20*'PARAMETRI SISMICI'!$G$23*'PARAMETRI SISMICI'!$G$30*'PARAMETRI SISMICI'!$G$9*(('PARAMETRI SISMICI'!$G$26*'PARAMETRI SISMICI'!$G$27)/B180^2))))</f>
        <v>6.895552721615629E-2</v>
      </c>
      <c r="E180" s="5"/>
      <c r="F180" s="5"/>
      <c r="G180" s="5"/>
      <c r="H180" s="5"/>
      <c r="I180" s="5"/>
      <c r="J180" s="5"/>
      <c r="K180" s="5"/>
      <c r="L180" s="5"/>
      <c r="M180" s="5"/>
      <c r="N180" s="5"/>
    </row>
    <row r="181" spans="2:14" x14ac:dyDescent="0.25">
      <c r="B181" s="32">
        <f t="shared" si="2"/>
        <v>1.7000000000000013</v>
      </c>
      <c r="C181" s="26">
        <f>1/'PARAMETRI SISMICI'!$G$19*IF(B181&lt;'PARAMETRI SISMICI'!$G$25,'PARAMETRI SISMICI'!$G$20*'PARAMETRI SISMICI'!$G$23*'PARAMETRI SISMICI'!$G$29*'PARAMETRI SISMICI'!$G$9*(B181/'PARAMETRI SISMICI'!$G$25+1/('PARAMETRI SISMICI'!$G$29*'PARAMETRI SISMICI'!$G$9)*(1-B181/'PARAMETRI SISMICI'!$G$25)),IF(B181&lt;'PARAMETRI SISMICI'!$G$26,'PARAMETRI SISMICI'!$G$20*'PARAMETRI SISMICI'!$G$23*'PARAMETRI SISMICI'!$G$29*'PARAMETRI SISMICI'!$G$9,IF(B181&lt;'PARAMETRI SISMICI'!$G$27,'PARAMETRI SISMICI'!$G$20*'PARAMETRI SISMICI'!$G$23*'PARAMETRI SISMICI'!$G$29*'PARAMETRI SISMICI'!$G$9*('PARAMETRI SISMICI'!$G$26/B181),'PARAMETRI SISMICI'!$G$20*'PARAMETRI SISMICI'!$G$23*'PARAMETRI SISMICI'!$G$29*'PARAMETRI SISMICI'!$G$9*(('PARAMETRI SISMICI'!$G$26*'PARAMETRI SISMICI'!$G$27)/B181^2))))</f>
        <v>0.19742373062733878</v>
      </c>
      <c r="D181" s="26">
        <f>1/'PARAMETRI SISMICI'!$G$19*IF(B181&lt;'PARAMETRI SISMICI'!$G$25,'PARAMETRI SISMICI'!$G$20*'PARAMETRI SISMICI'!$G$23*'PARAMETRI SISMICI'!$G$30*'PARAMETRI SISMICI'!$G$9*(B181/'PARAMETRI SISMICI'!$G$25+1/('PARAMETRI SISMICI'!$G$30*'PARAMETRI SISMICI'!$G$9)*(1-B181/'PARAMETRI SISMICI'!$G$25)),IF(B181&lt;'PARAMETRI SISMICI'!$G$26,'PARAMETRI SISMICI'!$G$20*'PARAMETRI SISMICI'!$G$23*'PARAMETRI SISMICI'!$G$30*'PARAMETRI SISMICI'!$G$9,IF(B181&lt;'PARAMETRI SISMICI'!$G$27,'PARAMETRI SISMICI'!$G$20*'PARAMETRI SISMICI'!$G$23*'PARAMETRI SISMICI'!$G$30*'PARAMETRI SISMICI'!$G$9*('PARAMETRI SISMICI'!$G$26/B181),'PARAMETRI SISMICI'!$G$20*'PARAMETRI SISMICI'!$G$23*'PARAMETRI SISMICI'!$G$30*'PARAMETRI SISMICI'!$G$9*(('PARAMETRI SISMICI'!$G$26*'PARAMETRI SISMICI'!$G$27)/B181^2))))</f>
        <v>6.8549906467825952E-2</v>
      </c>
      <c r="E181" s="5"/>
      <c r="F181" s="5"/>
      <c r="G181" s="5"/>
      <c r="H181" s="5"/>
      <c r="I181" s="5"/>
      <c r="J181" s="5"/>
      <c r="K181" s="5"/>
      <c r="L181" s="5"/>
      <c r="M181" s="5"/>
      <c r="N181" s="5"/>
    </row>
    <row r="182" spans="2:14" x14ac:dyDescent="0.25">
      <c r="B182" s="32">
        <f t="shared" si="2"/>
        <v>1.7100000000000013</v>
      </c>
      <c r="C182" s="26">
        <f>1/'PARAMETRI SISMICI'!$G$19*IF(B182&lt;'PARAMETRI SISMICI'!$G$25,'PARAMETRI SISMICI'!$G$20*'PARAMETRI SISMICI'!$G$23*'PARAMETRI SISMICI'!$G$29*'PARAMETRI SISMICI'!$G$9*(B182/'PARAMETRI SISMICI'!$G$25+1/('PARAMETRI SISMICI'!$G$29*'PARAMETRI SISMICI'!$G$9)*(1-B182/'PARAMETRI SISMICI'!$G$25)),IF(B182&lt;'PARAMETRI SISMICI'!$G$26,'PARAMETRI SISMICI'!$G$20*'PARAMETRI SISMICI'!$G$23*'PARAMETRI SISMICI'!$G$29*'PARAMETRI SISMICI'!$G$9,IF(B182&lt;'PARAMETRI SISMICI'!$G$27,'PARAMETRI SISMICI'!$G$20*'PARAMETRI SISMICI'!$G$23*'PARAMETRI SISMICI'!$G$29*'PARAMETRI SISMICI'!$G$9*('PARAMETRI SISMICI'!$G$26/B182),'PARAMETRI SISMICI'!$G$20*'PARAMETRI SISMICI'!$G$23*'PARAMETRI SISMICI'!$G$29*'PARAMETRI SISMICI'!$G$9*(('PARAMETRI SISMICI'!$G$26*'PARAMETRI SISMICI'!$G$27)/B182^2))))</f>
        <v>0.19626920588682797</v>
      </c>
      <c r="D182" s="26">
        <f>1/'PARAMETRI SISMICI'!$G$19*IF(B182&lt;'PARAMETRI SISMICI'!$G$25,'PARAMETRI SISMICI'!$G$20*'PARAMETRI SISMICI'!$G$23*'PARAMETRI SISMICI'!$G$30*'PARAMETRI SISMICI'!$G$9*(B182/'PARAMETRI SISMICI'!$G$25+1/('PARAMETRI SISMICI'!$G$30*'PARAMETRI SISMICI'!$G$9)*(1-B182/'PARAMETRI SISMICI'!$G$25)),IF(B182&lt;'PARAMETRI SISMICI'!$G$26,'PARAMETRI SISMICI'!$G$20*'PARAMETRI SISMICI'!$G$23*'PARAMETRI SISMICI'!$G$30*'PARAMETRI SISMICI'!$G$9,IF(B182&lt;'PARAMETRI SISMICI'!$G$27,'PARAMETRI SISMICI'!$G$20*'PARAMETRI SISMICI'!$G$23*'PARAMETRI SISMICI'!$G$30*'PARAMETRI SISMICI'!$G$9*('PARAMETRI SISMICI'!$G$26/B182),'PARAMETRI SISMICI'!$G$20*'PARAMETRI SISMICI'!$G$23*'PARAMETRI SISMICI'!$G$30*'PARAMETRI SISMICI'!$G$9*(('PARAMETRI SISMICI'!$G$26*'PARAMETRI SISMICI'!$G$27)/B182^2))))</f>
        <v>6.8149029821815268E-2</v>
      </c>
      <c r="E182" s="5"/>
      <c r="F182" s="5"/>
      <c r="G182" s="5"/>
      <c r="H182" s="5"/>
      <c r="I182" s="5"/>
      <c r="J182" s="5"/>
      <c r="K182" s="5"/>
      <c r="L182" s="5"/>
      <c r="M182" s="5"/>
      <c r="N182" s="5"/>
    </row>
    <row r="183" spans="2:14" x14ac:dyDescent="0.25">
      <c r="B183" s="32">
        <f t="shared" si="2"/>
        <v>1.7200000000000013</v>
      </c>
      <c r="C183" s="26">
        <f>1/'PARAMETRI SISMICI'!$G$19*IF(B183&lt;'PARAMETRI SISMICI'!$G$25,'PARAMETRI SISMICI'!$G$20*'PARAMETRI SISMICI'!$G$23*'PARAMETRI SISMICI'!$G$29*'PARAMETRI SISMICI'!$G$9*(B183/'PARAMETRI SISMICI'!$G$25+1/('PARAMETRI SISMICI'!$G$29*'PARAMETRI SISMICI'!$G$9)*(1-B183/'PARAMETRI SISMICI'!$G$25)),IF(B183&lt;'PARAMETRI SISMICI'!$G$26,'PARAMETRI SISMICI'!$G$20*'PARAMETRI SISMICI'!$G$23*'PARAMETRI SISMICI'!$G$29*'PARAMETRI SISMICI'!$G$9,IF(B183&lt;'PARAMETRI SISMICI'!$G$27,'PARAMETRI SISMICI'!$G$20*'PARAMETRI SISMICI'!$G$23*'PARAMETRI SISMICI'!$G$29*'PARAMETRI SISMICI'!$G$9*('PARAMETRI SISMICI'!$G$26/B183),'PARAMETRI SISMICI'!$G$20*'PARAMETRI SISMICI'!$G$23*'PARAMETRI SISMICI'!$G$29*'PARAMETRI SISMICI'!$G$9*(('PARAMETRI SISMICI'!$G$26*'PARAMETRI SISMICI'!$G$27)/B183^2))))</f>
        <v>0.19512810585260229</v>
      </c>
      <c r="D183" s="26">
        <f>1/'PARAMETRI SISMICI'!$G$19*IF(B183&lt;'PARAMETRI SISMICI'!$G$25,'PARAMETRI SISMICI'!$G$20*'PARAMETRI SISMICI'!$G$23*'PARAMETRI SISMICI'!$G$30*'PARAMETRI SISMICI'!$G$9*(B183/'PARAMETRI SISMICI'!$G$25+1/('PARAMETRI SISMICI'!$G$30*'PARAMETRI SISMICI'!$G$9)*(1-B183/'PARAMETRI SISMICI'!$G$25)),IF(B183&lt;'PARAMETRI SISMICI'!$G$26,'PARAMETRI SISMICI'!$G$20*'PARAMETRI SISMICI'!$G$23*'PARAMETRI SISMICI'!$G$30*'PARAMETRI SISMICI'!$G$9,IF(B183&lt;'PARAMETRI SISMICI'!$G$27,'PARAMETRI SISMICI'!$G$20*'PARAMETRI SISMICI'!$G$23*'PARAMETRI SISMICI'!$G$30*'PARAMETRI SISMICI'!$G$9*('PARAMETRI SISMICI'!$G$26/B183),'PARAMETRI SISMICI'!$G$20*'PARAMETRI SISMICI'!$G$23*'PARAMETRI SISMICI'!$G$30*'PARAMETRI SISMICI'!$G$9*(('PARAMETRI SISMICI'!$G$26*'PARAMETRI SISMICI'!$G$27)/B183^2))))</f>
        <v>6.7752814532153566E-2</v>
      </c>
      <c r="E183" s="5"/>
      <c r="F183" s="5"/>
      <c r="G183" s="5"/>
      <c r="H183" s="5"/>
      <c r="I183" s="5"/>
      <c r="J183" s="5"/>
      <c r="K183" s="5"/>
      <c r="L183" s="5"/>
      <c r="M183" s="5"/>
      <c r="N183" s="5"/>
    </row>
    <row r="184" spans="2:14" x14ac:dyDescent="0.25">
      <c r="B184" s="32">
        <f t="shared" si="2"/>
        <v>1.7300000000000013</v>
      </c>
      <c r="C184" s="26">
        <f>1/'PARAMETRI SISMICI'!$G$19*IF(B184&lt;'PARAMETRI SISMICI'!$G$25,'PARAMETRI SISMICI'!$G$20*'PARAMETRI SISMICI'!$G$23*'PARAMETRI SISMICI'!$G$29*'PARAMETRI SISMICI'!$G$9*(B184/'PARAMETRI SISMICI'!$G$25+1/('PARAMETRI SISMICI'!$G$29*'PARAMETRI SISMICI'!$G$9)*(1-B184/'PARAMETRI SISMICI'!$G$25)),IF(B184&lt;'PARAMETRI SISMICI'!$G$26,'PARAMETRI SISMICI'!$G$20*'PARAMETRI SISMICI'!$G$23*'PARAMETRI SISMICI'!$G$29*'PARAMETRI SISMICI'!$G$9,IF(B184&lt;'PARAMETRI SISMICI'!$G$27,'PARAMETRI SISMICI'!$G$20*'PARAMETRI SISMICI'!$G$23*'PARAMETRI SISMICI'!$G$29*'PARAMETRI SISMICI'!$G$9*('PARAMETRI SISMICI'!$G$26/B184),'PARAMETRI SISMICI'!$G$20*'PARAMETRI SISMICI'!$G$23*'PARAMETRI SISMICI'!$G$29*'PARAMETRI SISMICI'!$G$9*(('PARAMETRI SISMICI'!$G$26*'PARAMETRI SISMICI'!$G$27)/B184^2))))</f>
        <v>0.19400019772628666</v>
      </c>
      <c r="D184" s="26">
        <f>1/'PARAMETRI SISMICI'!$G$19*IF(B184&lt;'PARAMETRI SISMICI'!$G$25,'PARAMETRI SISMICI'!$G$20*'PARAMETRI SISMICI'!$G$23*'PARAMETRI SISMICI'!$G$30*'PARAMETRI SISMICI'!$G$9*(B184/'PARAMETRI SISMICI'!$G$25+1/('PARAMETRI SISMICI'!$G$30*'PARAMETRI SISMICI'!$G$9)*(1-B184/'PARAMETRI SISMICI'!$G$25)),IF(B184&lt;'PARAMETRI SISMICI'!$G$26,'PARAMETRI SISMICI'!$G$20*'PARAMETRI SISMICI'!$G$23*'PARAMETRI SISMICI'!$G$30*'PARAMETRI SISMICI'!$G$9,IF(B184&lt;'PARAMETRI SISMICI'!$G$27,'PARAMETRI SISMICI'!$G$20*'PARAMETRI SISMICI'!$G$23*'PARAMETRI SISMICI'!$G$30*'PARAMETRI SISMICI'!$G$9*('PARAMETRI SISMICI'!$G$26/B184),'PARAMETRI SISMICI'!$G$20*'PARAMETRI SISMICI'!$G$23*'PARAMETRI SISMICI'!$G$30*'PARAMETRI SISMICI'!$G$9*(('PARAMETRI SISMICI'!$G$26*'PARAMETRI SISMICI'!$G$27)/B184^2))))</f>
        <v>6.7361179766071741E-2</v>
      </c>
      <c r="E184" s="5"/>
      <c r="F184" s="5"/>
      <c r="G184" s="5"/>
      <c r="H184" s="5"/>
      <c r="I184" s="5"/>
      <c r="J184" s="5"/>
      <c r="K184" s="5"/>
      <c r="L184" s="5"/>
      <c r="M184" s="5"/>
      <c r="N184" s="5"/>
    </row>
    <row r="185" spans="2:14" x14ac:dyDescent="0.25">
      <c r="B185" s="32">
        <f t="shared" si="2"/>
        <v>1.7400000000000013</v>
      </c>
      <c r="C185" s="26">
        <f>1/'PARAMETRI SISMICI'!$G$19*IF(B185&lt;'PARAMETRI SISMICI'!$G$25,'PARAMETRI SISMICI'!$G$20*'PARAMETRI SISMICI'!$G$23*'PARAMETRI SISMICI'!$G$29*'PARAMETRI SISMICI'!$G$9*(B185/'PARAMETRI SISMICI'!$G$25+1/('PARAMETRI SISMICI'!$G$29*'PARAMETRI SISMICI'!$G$9)*(1-B185/'PARAMETRI SISMICI'!$G$25)),IF(B185&lt;'PARAMETRI SISMICI'!$G$26,'PARAMETRI SISMICI'!$G$20*'PARAMETRI SISMICI'!$G$23*'PARAMETRI SISMICI'!$G$29*'PARAMETRI SISMICI'!$G$9,IF(B185&lt;'PARAMETRI SISMICI'!$G$27,'PARAMETRI SISMICI'!$G$20*'PARAMETRI SISMICI'!$G$23*'PARAMETRI SISMICI'!$G$29*'PARAMETRI SISMICI'!$G$9*('PARAMETRI SISMICI'!$G$26/B185),'PARAMETRI SISMICI'!$G$20*'PARAMETRI SISMICI'!$G$23*'PARAMETRI SISMICI'!$G$29*'PARAMETRI SISMICI'!$G$9*(('PARAMETRI SISMICI'!$G$26*'PARAMETRI SISMICI'!$G$27)/B185^2))))</f>
        <v>0.19288525406119308</v>
      </c>
      <c r="D185" s="26">
        <f>1/'PARAMETRI SISMICI'!$G$19*IF(B185&lt;'PARAMETRI SISMICI'!$G$25,'PARAMETRI SISMICI'!$G$20*'PARAMETRI SISMICI'!$G$23*'PARAMETRI SISMICI'!$G$30*'PARAMETRI SISMICI'!$G$9*(B185/'PARAMETRI SISMICI'!$G$25+1/('PARAMETRI SISMICI'!$G$30*'PARAMETRI SISMICI'!$G$9)*(1-B185/'PARAMETRI SISMICI'!$G$25)),IF(B185&lt;'PARAMETRI SISMICI'!$G$26,'PARAMETRI SISMICI'!$G$20*'PARAMETRI SISMICI'!$G$23*'PARAMETRI SISMICI'!$G$30*'PARAMETRI SISMICI'!$G$9,IF(B185&lt;'PARAMETRI SISMICI'!$G$27,'PARAMETRI SISMICI'!$G$20*'PARAMETRI SISMICI'!$G$23*'PARAMETRI SISMICI'!$G$30*'PARAMETRI SISMICI'!$G$9*('PARAMETRI SISMICI'!$G$26/B185),'PARAMETRI SISMICI'!$G$20*'PARAMETRI SISMICI'!$G$23*'PARAMETRI SISMICI'!$G$30*'PARAMETRI SISMICI'!$G$9*(('PARAMETRI SISMICI'!$G$26*'PARAMETRI SISMICI'!$G$27)/B185^2))))</f>
        <v>6.6974046549025362E-2</v>
      </c>
      <c r="E185" s="5"/>
      <c r="F185" s="5"/>
      <c r="G185" s="5"/>
      <c r="H185" s="5"/>
      <c r="I185" s="5"/>
      <c r="J185" s="5"/>
      <c r="K185" s="5"/>
      <c r="L185" s="5"/>
      <c r="M185" s="5"/>
      <c r="N185" s="5"/>
    </row>
    <row r="186" spans="2:14" x14ac:dyDescent="0.25">
      <c r="B186" s="32">
        <f t="shared" si="2"/>
        <v>1.7500000000000013</v>
      </c>
      <c r="C186" s="26">
        <f>1/'PARAMETRI SISMICI'!$G$19*IF(B186&lt;'PARAMETRI SISMICI'!$G$25,'PARAMETRI SISMICI'!$G$20*'PARAMETRI SISMICI'!$G$23*'PARAMETRI SISMICI'!$G$29*'PARAMETRI SISMICI'!$G$9*(B186/'PARAMETRI SISMICI'!$G$25+1/('PARAMETRI SISMICI'!$G$29*'PARAMETRI SISMICI'!$G$9)*(1-B186/'PARAMETRI SISMICI'!$G$25)),IF(B186&lt;'PARAMETRI SISMICI'!$G$26,'PARAMETRI SISMICI'!$G$20*'PARAMETRI SISMICI'!$G$23*'PARAMETRI SISMICI'!$G$29*'PARAMETRI SISMICI'!$G$9,IF(B186&lt;'PARAMETRI SISMICI'!$G$27,'PARAMETRI SISMICI'!$G$20*'PARAMETRI SISMICI'!$G$23*'PARAMETRI SISMICI'!$G$29*'PARAMETRI SISMICI'!$G$9*('PARAMETRI SISMICI'!$G$26/B186),'PARAMETRI SISMICI'!$G$20*'PARAMETRI SISMICI'!$G$23*'PARAMETRI SISMICI'!$G$29*'PARAMETRI SISMICI'!$G$9*(('PARAMETRI SISMICI'!$G$26*'PARAMETRI SISMICI'!$G$27)/B186^2))))</f>
        <v>0.19178305260941481</v>
      </c>
      <c r="D186" s="26">
        <f>1/'PARAMETRI SISMICI'!$G$19*IF(B186&lt;'PARAMETRI SISMICI'!$G$25,'PARAMETRI SISMICI'!$G$20*'PARAMETRI SISMICI'!$G$23*'PARAMETRI SISMICI'!$G$30*'PARAMETRI SISMICI'!$G$9*(B186/'PARAMETRI SISMICI'!$G$25+1/('PARAMETRI SISMICI'!$G$30*'PARAMETRI SISMICI'!$G$9)*(1-B186/'PARAMETRI SISMICI'!$G$25)),IF(B186&lt;'PARAMETRI SISMICI'!$G$26,'PARAMETRI SISMICI'!$G$20*'PARAMETRI SISMICI'!$G$23*'PARAMETRI SISMICI'!$G$30*'PARAMETRI SISMICI'!$G$9,IF(B186&lt;'PARAMETRI SISMICI'!$G$27,'PARAMETRI SISMICI'!$G$20*'PARAMETRI SISMICI'!$G$23*'PARAMETRI SISMICI'!$G$30*'PARAMETRI SISMICI'!$G$9*('PARAMETRI SISMICI'!$G$26/B186),'PARAMETRI SISMICI'!$G$20*'PARAMETRI SISMICI'!$G$23*'PARAMETRI SISMICI'!$G$30*'PARAMETRI SISMICI'!$G$9*(('PARAMETRI SISMICI'!$G$26*'PARAMETRI SISMICI'!$G$27)/B186^2))))</f>
        <v>6.6591337711602361E-2</v>
      </c>
      <c r="E186" s="5"/>
      <c r="F186" s="5"/>
      <c r="G186" s="5"/>
      <c r="H186" s="5"/>
      <c r="I186" s="5"/>
      <c r="J186" s="5"/>
      <c r="K186" s="5"/>
      <c r="L186" s="5"/>
      <c r="M186" s="5"/>
      <c r="N186" s="5"/>
    </row>
    <row r="187" spans="2:14" x14ac:dyDescent="0.25">
      <c r="B187" s="32">
        <f t="shared" si="2"/>
        <v>1.7600000000000013</v>
      </c>
      <c r="C187" s="26">
        <f>1/'PARAMETRI SISMICI'!$G$19*IF(B187&lt;'PARAMETRI SISMICI'!$G$25,'PARAMETRI SISMICI'!$G$20*'PARAMETRI SISMICI'!$G$23*'PARAMETRI SISMICI'!$G$29*'PARAMETRI SISMICI'!$G$9*(B187/'PARAMETRI SISMICI'!$G$25+1/('PARAMETRI SISMICI'!$G$29*'PARAMETRI SISMICI'!$G$9)*(1-B187/'PARAMETRI SISMICI'!$G$25)),IF(B187&lt;'PARAMETRI SISMICI'!$G$26,'PARAMETRI SISMICI'!$G$20*'PARAMETRI SISMICI'!$G$23*'PARAMETRI SISMICI'!$G$29*'PARAMETRI SISMICI'!$G$9,IF(B187&lt;'PARAMETRI SISMICI'!$G$27,'PARAMETRI SISMICI'!$G$20*'PARAMETRI SISMICI'!$G$23*'PARAMETRI SISMICI'!$G$29*'PARAMETRI SISMICI'!$G$9*('PARAMETRI SISMICI'!$G$26/B187),'PARAMETRI SISMICI'!$G$20*'PARAMETRI SISMICI'!$G$23*'PARAMETRI SISMICI'!$G$29*'PARAMETRI SISMICI'!$G$9*(('PARAMETRI SISMICI'!$G$26*'PARAMETRI SISMICI'!$G$27)/B187^2))))</f>
        <v>0.19069337617413401</v>
      </c>
      <c r="D187" s="26">
        <f>1/'PARAMETRI SISMICI'!$G$19*IF(B187&lt;'PARAMETRI SISMICI'!$G$25,'PARAMETRI SISMICI'!$G$20*'PARAMETRI SISMICI'!$G$23*'PARAMETRI SISMICI'!$G$30*'PARAMETRI SISMICI'!$G$9*(B187/'PARAMETRI SISMICI'!$G$25+1/('PARAMETRI SISMICI'!$G$30*'PARAMETRI SISMICI'!$G$9)*(1-B187/'PARAMETRI SISMICI'!$G$25)),IF(B187&lt;'PARAMETRI SISMICI'!$G$26,'PARAMETRI SISMICI'!$G$20*'PARAMETRI SISMICI'!$G$23*'PARAMETRI SISMICI'!$G$30*'PARAMETRI SISMICI'!$G$9,IF(B187&lt;'PARAMETRI SISMICI'!$G$27,'PARAMETRI SISMICI'!$G$20*'PARAMETRI SISMICI'!$G$23*'PARAMETRI SISMICI'!$G$30*'PARAMETRI SISMICI'!$G$9*('PARAMETRI SISMICI'!$G$26/B187),'PARAMETRI SISMICI'!$G$20*'PARAMETRI SISMICI'!$G$23*'PARAMETRI SISMICI'!$G$30*'PARAMETRI SISMICI'!$G$9*(('PARAMETRI SISMICI'!$G$26*'PARAMETRI SISMICI'!$G$27)/B187^2))))</f>
        <v>6.6212977838240969E-2</v>
      </c>
      <c r="E187" s="5"/>
      <c r="F187" s="5"/>
      <c r="G187" s="5"/>
      <c r="H187" s="5"/>
      <c r="I187" s="5"/>
      <c r="J187" s="5"/>
      <c r="K187" s="5"/>
      <c r="L187" s="5"/>
      <c r="M187" s="5"/>
      <c r="N187" s="5"/>
    </row>
    <row r="188" spans="2:14" x14ac:dyDescent="0.25">
      <c r="B188" s="32">
        <f t="shared" si="2"/>
        <v>1.7700000000000014</v>
      </c>
      <c r="C188" s="26">
        <f>1/'PARAMETRI SISMICI'!$G$19*IF(B188&lt;'PARAMETRI SISMICI'!$G$25,'PARAMETRI SISMICI'!$G$20*'PARAMETRI SISMICI'!$G$23*'PARAMETRI SISMICI'!$G$29*'PARAMETRI SISMICI'!$G$9*(B188/'PARAMETRI SISMICI'!$G$25+1/('PARAMETRI SISMICI'!$G$29*'PARAMETRI SISMICI'!$G$9)*(1-B188/'PARAMETRI SISMICI'!$G$25)),IF(B188&lt;'PARAMETRI SISMICI'!$G$26,'PARAMETRI SISMICI'!$G$20*'PARAMETRI SISMICI'!$G$23*'PARAMETRI SISMICI'!$G$29*'PARAMETRI SISMICI'!$G$9,IF(B188&lt;'PARAMETRI SISMICI'!$G$27,'PARAMETRI SISMICI'!$G$20*'PARAMETRI SISMICI'!$G$23*'PARAMETRI SISMICI'!$G$29*'PARAMETRI SISMICI'!$G$9*('PARAMETRI SISMICI'!$G$26/B188),'PARAMETRI SISMICI'!$G$20*'PARAMETRI SISMICI'!$G$23*'PARAMETRI SISMICI'!$G$29*'PARAMETRI SISMICI'!$G$9*(('PARAMETRI SISMICI'!$G$26*'PARAMETRI SISMICI'!$G$27)/B188^2))))</f>
        <v>0.18961601246693552</v>
      </c>
      <c r="D188" s="26">
        <f>1/'PARAMETRI SISMICI'!$G$19*IF(B188&lt;'PARAMETRI SISMICI'!$G$25,'PARAMETRI SISMICI'!$G$20*'PARAMETRI SISMICI'!$G$23*'PARAMETRI SISMICI'!$G$30*'PARAMETRI SISMICI'!$G$9*(B188/'PARAMETRI SISMICI'!$G$25+1/('PARAMETRI SISMICI'!$G$30*'PARAMETRI SISMICI'!$G$9)*(1-B188/'PARAMETRI SISMICI'!$G$25)),IF(B188&lt;'PARAMETRI SISMICI'!$G$26,'PARAMETRI SISMICI'!$G$20*'PARAMETRI SISMICI'!$G$23*'PARAMETRI SISMICI'!$G$30*'PARAMETRI SISMICI'!$G$9,IF(B188&lt;'PARAMETRI SISMICI'!$G$27,'PARAMETRI SISMICI'!$G$20*'PARAMETRI SISMICI'!$G$23*'PARAMETRI SISMICI'!$G$30*'PARAMETRI SISMICI'!$G$9*('PARAMETRI SISMICI'!$G$26/B188),'PARAMETRI SISMICI'!$G$20*'PARAMETRI SISMICI'!$G$23*'PARAMETRI SISMICI'!$G$30*'PARAMETRI SISMICI'!$G$9*(('PARAMETRI SISMICI'!$G$26*'PARAMETRI SISMICI'!$G$27)/B188^2))))</f>
        <v>6.5838893217685934E-2</v>
      </c>
      <c r="E188" s="5"/>
      <c r="F188" s="5"/>
      <c r="G188" s="5"/>
      <c r="H188" s="5"/>
      <c r="I188" s="5"/>
      <c r="J188" s="5"/>
      <c r="K188" s="5"/>
      <c r="L188" s="5"/>
      <c r="M188" s="5"/>
      <c r="N188" s="5"/>
    </row>
    <row r="189" spans="2:14" x14ac:dyDescent="0.25">
      <c r="B189" s="32">
        <f t="shared" si="2"/>
        <v>1.7800000000000014</v>
      </c>
      <c r="C189" s="26">
        <f>1/'PARAMETRI SISMICI'!$G$19*IF(B189&lt;'PARAMETRI SISMICI'!$G$25,'PARAMETRI SISMICI'!$G$20*'PARAMETRI SISMICI'!$G$23*'PARAMETRI SISMICI'!$G$29*'PARAMETRI SISMICI'!$G$9*(B189/'PARAMETRI SISMICI'!$G$25+1/('PARAMETRI SISMICI'!$G$29*'PARAMETRI SISMICI'!$G$9)*(1-B189/'PARAMETRI SISMICI'!$G$25)),IF(B189&lt;'PARAMETRI SISMICI'!$G$26,'PARAMETRI SISMICI'!$G$20*'PARAMETRI SISMICI'!$G$23*'PARAMETRI SISMICI'!$G$29*'PARAMETRI SISMICI'!$G$9,IF(B189&lt;'PARAMETRI SISMICI'!$G$27,'PARAMETRI SISMICI'!$G$20*'PARAMETRI SISMICI'!$G$23*'PARAMETRI SISMICI'!$G$29*'PARAMETRI SISMICI'!$G$9*('PARAMETRI SISMICI'!$G$26/B189),'PARAMETRI SISMICI'!$G$20*'PARAMETRI SISMICI'!$G$23*'PARAMETRI SISMICI'!$G$29*'PARAMETRI SISMICI'!$G$9*(('PARAMETRI SISMICI'!$G$26*'PARAMETRI SISMICI'!$G$27)/B189^2))))</f>
        <v>0.18855075396993026</v>
      </c>
      <c r="D189" s="26">
        <f>1/'PARAMETRI SISMICI'!$G$19*IF(B189&lt;'PARAMETRI SISMICI'!$G$25,'PARAMETRI SISMICI'!$G$20*'PARAMETRI SISMICI'!$G$23*'PARAMETRI SISMICI'!$G$30*'PARAMETRI SISMICI'!$G$9*(B189/'PARAMETRI SISMICI'!$G$25+1/('PARAMETRI SISMICI'!$G$30*'PARAMETRI SISMICI'!$G$9)*(1-B189/'PARAMETRI SISMICI'!$G$25)),IF(B189&lt;'PARAMETRI SISMICI'!$G$26,'PARAMETRI SISMICI'!$G$20*'PARAMETRI SISMICI'!$G$23*'PARAMETRI SISMICI'!$G$30*'PARAMETRI SISMICI'!$G$9,IF(B189&lt;'PARAMETRI SISMICI'!$G$27,'PARAMETRI SISMICI'!$G$20*'PARAMETRI SISMICI'!$G$23*'PARAMETRI SISMICI'!$G$30*'PARAMETRI SISMICI'!$G$9*('PARAMETRI SISMICI'!$G$26/B189),'PARAMETRI SISMICI'!$G$20*'PARAMETRI SISMICI'!$G$23*'PARAMETRI SISMICI'!$G$30*'PARAMETRI SISMICI'!$G$9*(('PARAMETRI SISMICI'!$G$26*'PARAMETRI SISMICI'!$G$27)/B189^2))))</f>
        <v>6.5469011795114662E-2</v>
      </c>
      <c r="E189" s="5"/>
      <c r="F189" s="5"/>
      <c r="G189" s="5"/>
      <c r="H189" s="5"/>
      <c r="I189" s="5"/>
      <c r="J189" s="5"/>
      <c r="K189" s="5"/>
      <c r="L189" s="5"/>
      <c r="M189" s="5"/>
      <c r="N189" s="5"/>
    </row>
    <row r="190" spans="2:14" x14ac:dyDescent="0.25">
      <c r="B190" s="32">
        <f t="shared" si="2"/>
        <v>1.7900000000000014</v>
      </c>
      <c r="C190" s="26">
        <f>1/'PARAMETRI SISMICI'!$G$19*IF(B190&lt;'PARAMETRI SISMICI'!$G$25,'PARAMETRI SISMICI'!$G$20*'PARAMETRI SISMICI'!$G$23*'PARAMETRI SISMICI'!$G$29*'PARAMETRI SISMICI'!$G$9*(B190/'PARAMETRI SISMICI'!$G$25+1/('PARAMETRI SISMICI'!$G$29*'PARAMETRI SISMICI'!$G$9)*(1-B190/'PARAMETRI SISMICI'!$G$25)),IF(B190&lt;'PARAMETRI SISMICI'!$G$26,'PARAMETRI SISMICI'!$G$20*'PARAMETRI SISMICI'!$G$23*'PARAMETRI SISMICI'!$G$29*'PARAMETRI SISMICI'!$G$9,IF(B190&lt;'PARAMETRI SISMICI'!$G$27,'PARAMETRI SISMICI'!$G$20*'PARAMETRI SISMICI'!$G$23*'PARAMETRI SISMICI'!$G$29*'PARAMETRI SISMICI'!$G$9*('PARAMETRI SISMICI'!$G$26/B190),'PARAMETRI SISMICI'!$G$20*'PARAMETRI SISMICI'!$G$23*'PARAMETRI SISMICI'!$G$29*'PARAMETRI SISMICI'!$G$9*(('PARAMETRI SISMICI'!$G$26*'PARAMETRI SISMICI'!$G$27)/B190^2))))</f>
        <v>0.18749739780250049</v>
      </c>
      <c r="D190" s="26">
        <f>1/'PARAMETRI SISMICI'!$G$19*IF(B190&lt;'PARAMETRI SISMICI'!$G$25,'PARAMETRI SISMICI'!$G$20*'PARAMETRI SISMICI'!$G$23*'PARAMETRI SISMICI'!$G$30*'PARAMETRI SISMICI'!$G$9*(B190/'PARAMETRI SISMICI'!$G$25+1/('PARAMETRI SISMICI'!$G$30*'PARAMETRI SISMICI'!$G$9)*(1-B190/'PARAMETRI SISMICI'!$G$25)),IF(B190&lt;'PARAMETRI SISMICI'!$G$26,'PARAMETRI SISMICI'!$G$20*'PARAMETRI SISMICI'!$G$23*'PARAMETRI SISMICI'!$G$30*'PARAMETRI SISMICI'!$G$9,IF(B190&lt;'PARAMETRI SISMICI'!$G$27,'PARAMETRI SISMICI'!$G$20*'PARAMETRI SISMICI'!$G$23*'PARAMETRI SISMICI'!$G$30*'PARAMETRI SISMICI'!$G$9*('PARAMETRI SISMICI'!$G$26/B190),'PARAMETRI SISMICI'!$G$20*'PARAMETRI SISMICI'!$G$23*'PARAMETRI SISMICI'!$G$30*'PARAMETRI SISMICI'!$G$9*(('PARAMETRI SISMICI'!$G$26*'PARAMETRI SISMICI'!$G$27)/B190^2))))</f>
        <v>6.5103263125868213E-2</v>
      </c>
      <c r="E190" s="5"/>
      <c r="F190" s="5"/>
      <c r="G190" s="5"/>
      <c r="H190" s="5"/>
      <c r="I190" s="5"/>
      <c r="J190" s="5"/>
      <c r="K190" s="5"/>
      <c r="L190" s="5"/>
      <c r="M190" s="5"/>
      <c r="N190" s="5"/>
    </row>
    <row r="191" spans="2:14" x14ac:dyDescent="0.25">
      <c r="B191" s="32">
        <f t="shared" si="2"/>
        <v>1.8000000000000014</v>
      </c>
      <c r="C191" s="26">
        <f>1/'PARAMETRI SISMICI'!$G$19*IF(B191&lt;'PARAMETRI SISMICI'!$G$25,'PARAMETRI SISMICI'!$G$20*'PARAMETRI SISMICI'!$G$23*'PARAMETRI SISMICI'!$G$29*'PARAMETRI SISMICI'!$G$9*(B191/'PARAMETRI SISMICI'!$G$25+1/('PARAMETRI SISMICI'!$G$29*'PARAMETRI SISMICI'!$G$9)*(1-B191/'PARAMETRI SISMICI'!$G$25)),IF(B191&lt;'PARAMETRI SISMICI'!$G$26,'PARAMETRI SISMICI'!$G$20*'PARAMETRI SISMICI'!$G$23*'PARAMETRI SISMICI'!$G$29*'PARAMETRI SISMICI'!$G$9,IF(B191&lt;'PARAMETRI SISMICI'!$G$27,'PARAMETRI SISMICI'!$G$20*'PARAMETRI SISMICI'!$G$23*'PARAMETRI SISMICI'!$G$29*'PARAMETRI SISMICI'!$G$9*('PARAMETRI SISMICI'!$G$26/B191),'PARAMETRI SISMICI'!$G$20*'PARAMETRI SISMICI'!$G$23*'PARAMETRI SISMICI'!$G$29*'PARAMETRI SISMICI'!$G$9*(('PARAMETRI SISMICI'!$G$26*'PARAMETRI SISMICI'!$G$27)/B191^2))))</f>
        <v>0.18645574559248662</v>
      </c>
      <c r="D191" s="26">
        <f>1/'PARAMETRI SISMICI'!$G$19*IF(B191&lt;'PARAMETRI SISMICI'!$G$25,'PARAMETRI SISMICI'!$G$20*'PARAMETRI SISMICI'!$G$23*'PARAMETRI SISMICI'!$G$30*'PARAMETRI SISMICI'!$G$9*(B191/'PARAMETRI SISMICI'!$G$25+1/('PARAMETRI SISMICI'!$G$30*'PARAMETRI SISMICI'!$G$9)*(1-B191/'PARAMETRI SISMICI'!$G$25)),IF(B191&lt;'PARAMETRI SISMICI'!$G$26,'PARAMETRI SISMICI'!$G$20*'PARAMETRI SISMICI'!$G$23*'PARAMETRI SISMICI'!$G$30*'PARAMETRI SISMICI'!$G$9,IF(B191&lt;'PARAMETRI SISMICI'!$G$27,'PARAMETRI SISMICI'!$G$20*'PARAMETRI SISMICI'!$G$23*'PARAMETRI SISMICI'!$G$30*'PARAMETRI SISMICI'!$G$9*('PARAMETRI SISMICI'!$G$26/B191),'PARAMETRI SISMICI'!$G$20*'PARAMETRI SISMICI'!$G$23*'PARAMETRI SISMICI'!$G$30*'PARAMETRI SISMICI'!$G$9*(('PARAMETRI SISMICI'!$G$26*'PARAMETRI SISMICI'!$G$27)/B191^2))))</f>
        <v>6.4741578330724525E-2</v>
      </c>
      <c r="E191" s="5"/>
      <c r="F191" s="5"/>
      <c r="G191" s="5"/>
      <c r="H191" s="5"/>
      <c r="I191" s="5"/>
      <c r="J191" s="5"/>
      <c r="K191" s="5"/>
      <c r="L191" s="5"/>
      <c r="M191" s="5"/>
      <c r="N191" s="5"/>
    </row>
    <row r="192" spans="2:14" x14ac:dyDescent="0.25">
      <c r="B192" s="32">
        <f t="shared" si="2"/>
        <v>1.8100000000000014</v>
      </c>
      <c r="C192" s="26">
        <f>1/'PARAMETRI SISMICI'!$G$19*IF(B192&lt;'PARAMETRI SISMICI'!$G$25,'PARAMETRI SISMICI'!$G$20*'PARAMETRI SISMICI'!$G$23*'PARAMETRI SISMICI'!$G$29*'PARAMETRI SISMICI'!$G$9*(B192/'PARAMETRI SISMICI'!$G$25+1/('PARAMETRI SISMICI'!$G$29*'PARAMETRI SISMICI'!$G$9)*(1-B192/'PARAMETRI SISMICI'!$G$25)),IF(B192&lt;'PARAMETRI SISMICI'!$G$26,'PARAMETRI SISMICI'!$G$20*'PARAMETRI SISMICI'!$G$23*'PARAMETRI SISMICI'!$G$29*'PARAMETRI SISMICI'!$G$9,IF(B192&lt;'PARAMETRI SISMICI'!$G$27,'PARAMETRI SISMICI'!$G$20*'PARAMETRI SISMICI'!$G$23*'PARAMETRI SISMICI'!$G$29*'PARAMETRI SISMICI'!$G$9*('PARAMETRI SISMICI'!$G$26/B192),'PARAMETRI SISMICI'!$G$20*'PARAMETRI SISMICI'!$G$23*'PARAMETRI SISMICI'!$G$29*'PARAMETRI SISMICI'!$G$9*(('PARAMETRI SISMICI'!$G$26*'PARAMETRI SISMICI'!$G$27)/B192^2))))</f>
        <v>0.18542560335164412</v>
      </c>
      <c r="D192" s="26">
        <f>1/'PARAMETRI SISMICI'!$G$19*IF(B192&lt;'PARAMETRI SISMICI'!$G$25,'PARAMETRI SISMICI'!$G$20*'PARAMETRI SISMICI'!$G$23*'PARAMETRI SISMICI'!$G$30*'PARAMETRI SISMICI'!$G$9*(B192/'PARAMETRI SISMICI'!$G$25+1/('PARAMETRI SISMICI'!$G$30*'PARAMETRI SISMICI'!$G$9)*(1-B192/'PARAMETRI SISMICI'!$G$25)),IF(B192&lt;'PARAMETRI SISMICI'!$G$26,'PARAMETRI SISMICI'!$G$20*'PARAMETRI SISMICI'!$G$23*'PARAMETRI SISMICI'!$G$30*'PARAMETRI SISMICI'!$G$9,IF(B192&lt;'PARAMETRI SISMICI'!$G$27,'PARAMETRI SISMICI'!$G$20*'PARAMETRI SISMICI'!$G$23*'PARAMETRI SISMICI'!$G$30*'PARAMETRI SISMICI'!$G$9*('PARAMETRI SISMICI'!$G$26/B192),'PARAMETRI SISMICI'!$G$20*'PARAMETRI SISMICI'!$G$23*'PARAMETRI SISMICI'!$G$30*'PARAMETRI SISMICI'!$G$9*(('PARAMETRI SISMICI'!$G$26*'PARAMETRI SISMICI'!$G$27)/B192^2))))</f>
        <v>6.43838900526542E-2</v>
      </c>
      <c r="E192" s="5"/>
      <c r="F192" s="5"/>
      <c r="G192" s="5"/>
      <c r="H192" s="5"/>
      <c r="I192" s="5"/>
      <c r="J192" s="5"/>
      <c r="K192" s="5"/>
      <c r="L192" s="5"/>
      <c r="M192" s="5"/>
      <c r="N192" s="5"/>
    </row>
    <row r="193" spans="2:14" x14ac:dyDescent="0.25">
      <c r="B193" s="32">
        <f t="shared" si="2"/>
        <v>1.8200000000000014</v>
      </c>
      <c r="C193" s="26">
        <f>1/'PARAMETRI SISMICI'!$G$19*IF(B193&lt;'PARAMETRI SISMICI'!$G$25,'PARAMETRI SISMICI'!$G$20*'PARAMETRI SISMICI'!$G$23*'PARAMETRI SISMICI'!$G$29*'PARAMETRI SISMICI'!$G$9*(B193/'PARAMETRI SISMICI'!$G$25+1/('PARAMETRI SISMICI'!$G$29*'PARAMETRI SISMICI'!$G$9)*(1-B193/'PARAMETRI SISMICI'!$G$25)),IF(B193&lt;'PARAMETRI SISMICI'!$G$26,'PARAMETRI SISMICI'!$G$20*'PARAMETRI SISMICI'!$G$23*'PARAMETRI SISMICI'!$G$29*'PARAMETRI SISMICI'!$G$9,IF(B193&lt;'PARAMETRI SISMICI'!$G$27,'PARAMETRI SISMICI'!$G$20*'PARAMETRI SISMICI'!$G$23*'PARAMETRI SISMICI'!$G$29*'PARAMETRI SISMICI'!$G$9*('PARAMETRI SISMICI'!$G$26/B193),'PARAMETRI SISMICI'!$G$20*'PARAMETRI SISMICI'!$G$23*'PARAMETRI SISMICI'!$G$29*'PARAMETRI SISMICI'!$G$9*(('PARAMETRI SISMICI'!$G$26*'PARAMETRI SISMICI'!$G$27)/B193^2))))</f>
        <v>0.18440678135520652</v>
      </c>
      <c r="D193" s="26">
        <f>1/'PARAMETRI SISMICI'!$G$19*IF(B193&lt;'PARAMETRI SISMICI'!$G$25,'PARAMETRI SISMICI'!$G$20*'PARAMETRI SISMICI'!$G$23*'PARAMETRI SISMICI'!$G$30*'PARAMETRI SISMICI'!$G$9*(B193/'PARAMETRI SISMICI'!$G$25+1/('PARAMETRI SISMICI'!$G$30*'PARAMETRI SISMICI'!$G$9)*(1-B193/'PARAMETRI SISMICI'!$G$25)),IF(B193&lt;'PARAMETRI SISMICI'!$G$26,'PARAMETRI SISMICI'!$G$20*'PARAMETRI SISMICI'!$G$23*'PARAMETRI SISMICI'!$G$30*'PARAMETRI SISMICI'!$G$9,IF(B193&lt;'PARAMETRI SISMICI'!$G$27,'PARAMETRI SISMICI'!$G$20*'PARAMETRI SISMICI'!$G$23*'PARAMETRI SISMICI'!$G$30*'PARAMETRI SISMICI'!$G$9*('PARAMETRI SISMICI'!$G$26/B193),'PARAMETRI SISMICI'!$G$20*'PARAMETRI SISMICI'!$G$23*'PARAMETRI SISMICI'!$G$30*'PARAMETRI SISMICI'!$G$9*(('PARAMETRI SISMICI'!$G$26*'PARAMETRI SISMICI'!$G$27)/B193^2))))</f>
        <v>6.4030132415002258E-2</v>
      </c>
      <c r="E193" s="5"/>
      <c r="F193" s="5"/>
      <c r="G193" s="5"/>
      <c r="H193" s="5"/>
      <c r="I193" s="5"/>
      <c r="J193" s="5"/>
      <c r="K193" s="5"/>
      <c r="L193" s="5"/>
      <c r="M193" s="5"/>
      <c r="N193" s="5"/>
    </row>
    <row r="194" spans="2:14" x14ac:dyDescent="0.25">
      <c r="B194" s="32">
        <f t="shared" si="2"/>
        <v>1.8300000000000014</v>
      </c>
      <c r="C194" s="26">
        <f>1/'PARAMETRI SISMICI'!$G$19*IF(B194&lt;'PARAMETRI SISMICI'!$G$25,'PARAMETRI SISMICI'!$G$20*'PARAMETRI SISMICI'!$G$23*'PARAMETRI SISMICI'!$G$29*'PARAMETRI SISMICI'!$G$9*(B194/'PARAMETRI SISMICI'!$G$25+1/('PARAMETRI SISMICI'!$G$29*'PARAMETRI SISMICI'!$G$9)*(1-B194/'PARAMETRI SISMICI'!$G$25)),IF(B194&lt;'PARAMETRI SISMICI'!$G$26,'PARAMETRI SISMICI'!$G$20*'PARAMETRI SISMICI'!$G$23*'PARAMETRI SISMICI'!$G$29*'PARAMETRI SISMICI'!$G$9,IF(B194&lt;'PARAMETRI SISMICI'!$G$27,'PARAMETRI SISMICI'!$G$20*'PARAMETRI SISMICI'!$G$23*'PARAMETRI SISMICI'!$G$29*'PARAMETRI SISMICI'!$G$9*('PARAMETRI SISMICI'!$G$26/B194),'PARAMETRI SISMICI'!$G$20*'PARAMETRI SISMICI'!$G$23*'PARAMETRI SISMICI'!$G$29*'PARAMETRI SISMICI'!$G$9*(('PARAMETRI SISMICI'!$G$26*'PARAMETRI SISMICI'!$G$27)/B194^2))))</f>
        <v>0.18339909402539667</v>
      </c>
      <c r="D194" s="26">
        <f>1/'PARAMETRI SISMICI'!$G$19*IF(B194&lt;'PARAMETRI SISMICI'!$G$25,'PARAMETRI SISMICI'!$G$20*'PARAMETRI SISMICI'!$G$23*'PARAMETRI SISMICI'!$G$30*'PARAMETRI SISMICI'!$G$9*(B194/'PARAMETRI SISMICI'!$G$25+1/('PARAMETRI SISMICI'!$G$30*'PARAMETRI SISMICI'!$G$9)*(1-B194/'PARAMETRI SISMICI'!$G$25)),IF(B194&lt;'PARAMETRI SISMICI'!$G$26,'PARAMETRI SISMICI'!$G$20*'PARAMETRI SISMICI'!$G$23*'PARAMETRI SISMICI'!$G$30*'PARAMETRI SISMICI'!$G$9,IF(B194&lt;'PARAMETRI SISMICI'!$G$27,'PARAMETRI SISMICI'!$G$20*'PARAMETRI SISMICI'!$G$23*'PARAMETRI SISMICI'!$G$30*'PARAMETRI SISMICI'!$G$9*('PARAMETRI SISMICI'!$G$26/B194),'PARAMETRI SISMICI'!$G$20*'PARAMETRI SISMICI'!$G$23*'PARAMETRI SISMICI'!$G$30*'PARAMETRI SISMICI'!$G$9*(('PARAMETRI SISMICI'!$G$26*'PARAMETRI SISMICI'!$G$27)/B194^2))))</f>
        <v>6.3680240981040498E-2</v>
      </c>
      <c r="E194" s="5"/>
      <c r="F194" s="5"/>
      <c r="G194" s="5"/>
      <c r="H194" s="5"/>
      <c r="I194" s="5"/>
      <c r="J194" s="5"/>
      <c r="K194" s="5"/>
      <c r="L194" s="5"/>
      <c r="M194" s="5"/>
      <c r="N194" s="5"/>
    </row>
    <row r="195" spans="2:14" x14ac:dyDescent="0.25">
      <c r="B195" s="32">
        <f t="shared" si="2"/>
        <v>1.8400000000000014</v>
      </c>
      <c r="C195" s="26">
        <f>1/'PARAMETRI SISMICI'!$G$19*IF(B195&lt;'PARAMETRI SISMICI'!$G$25,'PARAMETRI SISMICI'!$G$20*'PARAMETRI SISMICI'!$G$23*'PARAMETRI SISMICI'!$G$29*'PARAMETRI SISMICI'!$G$9*(B195/'PARAMETRI SISMICI'!$G$25+1/('PARAMETRI SISMICI'!$G$29*'PARAMETRI SISMICI'!$G$9)*(1-B195/'PARAMETRI SISMICI'!$G$25)),IF(B195&lt;'PARAMETRI SISMICI'!$G$26,'PARAMETRI SISMICI'!$G$20*'PARAMETRI SISMICI'!$G$23*'PARAMETRI SISMICI'!$G$29*'PARAMETRI SISMICI'!$G$9,IF(B195&lt;'PARAMETRI SISMICI'!$G$27,'PARAMETRI SISMICI'!$G$20*'PARAMETRI SISMICI'!$G$23*'PARAMETRI SISMICI'!$G$29*'PARAMETRI SISMICI'!$G$9*('PARAMETRI SISMICI'!$G$26/B195),'PARAMETRI SISMICI'!$G$20*'PARAMETRI SISMICI'!$G$23*'PARAMETRI SISMICI'!$G$29*'PARAMETRI SISMICI'!$G$9*(('PARAMETRI SISMICI'!$G$26*'PARAMETRI SISMICI'!$G$27)/B195^2))))</f>
        <v>0.18240235981873693</v>
      </c>
      <c r="D195" s="26">
        <f>1/'PARAMETRI SISMICI'!$G$19*IF(B195&lt;'PARAMETRI SISMICI'!$G$25,'PARAMETRI SISMICI'!$G$20*'PARAMETRI SISMICI'!$G$23*'PARAMETRI SISMICI'!$G$30*'PARAMETRI SISMICI'!$G$9*(B195/'PARAMETRI SISMICI'!$G$25+1/('PARAMETRI SISMICI'!$G$30*'PARAMETRI SISMICI'!$G$9)*(1-B195/'PARAMETRI SISMICI'!$G$25)),IF(B195&lt;'PARAMETRI SISMICI'!$G$26,'PARAMETRI SISMICI'!$G$20*'PARAMETRI SISMICI'!$G$23*'PARAMETRI SISMICI'!$G$30*'PARAMETRI SISMICI'!$G$9,IF(B195&lt;'PARAMETRI SISMICI'!$G$27,'PARAMETRI SISMICI'!$G$20*'PARAMETRI SISMICI'!$G$23*'PARAMETRI SISMICI'!$G$30*'PARAMETRI SISMICI'!$G$9*('PARAMETRI SISMICI'!$G$26/B195),'PARAMETRI SISMICI'!$G$20*'PARAMETRI SISMICI'!$G$23*'PARAMETRI SISMICI'!$G$30*'PARAMETRI SISMICI'!$G$9*(('PARAMETRI SISMICI'!$G$26*'PARAMETRI SISMICI'!$G$27)/B195^2))))</f>
        <v>6.3334152714839206E-2</v>
      </c>
      <c r="E195" s="5"/>
      <c r="F195" s="5"/>
      <c r="G195" s="5"/>
      <c r="H195" s="5"/>
      <c r="I195" s="5"/>
      <c r="J195" s="5"/>
      <c r="K195" s="5"/>
      <c r="L195" s="5"/>
      <c r="M195" s="5"/>
      <c r="N195" s="5"/>
    </row>
    <row r="196" spans="2:14" x14ac:dyDescent="0.25">
      <c r="B196" s="32">
        <f t="shared" si="2"/>
        <v>1.8500000000000014</v>
      </c>
      <c r="C196" s="26">
        <f>1/'PARAMETRI SISMICI'!$G$19*IF(B196&lt;'PARAMETRI SISMICI'!$G$25,'PARAMETRI SISMICI'!$G$20*'PARAMETRI SISMICI'!$G$23*'PARAMETRI SISMICI'!$G$29*'PARAMETRI SISMICI'!$G$9*(B196/'PARAMETRI SISMICI'!$G$25+1/('PARAMETRI SISMICI'!$G$29*'PARAMETRI SISMICI'!$G$9)*(1-B196/'PARAMETRI SISMICI'!$G$25)),IF(B196&lt;'PARAMETRI SISMICI'!$G$26,'PARAMETRI SISMICI'!$G$20*'PARAMETRI SISMICI'!$G$23*'PARAMETRI SISMICI'!$G$29*'PARAMETRI SISMICI'!$G$9,IF(B196&lt;'PARAMETRI SISMICI'!$G$27,'PARAMETRI SISMICI'!$G$20*'PARAMETRI SISMICI'!$G$23*'PARAMETRI SISMICI'!$G$29*'PARAMETRI SISMICI'!$G$9*('PARAMETRI SISMICI'!$G$26/B196),'PARAMETRI SISMICI'!$G$20*'PARAMETRI SISMICI'!$G$23*'PARAMETRI SISMICI'!$G$29*'PARAMETRI SISMICI'!$G$9*(('PARAMETRI SISMICI'!$G$26*'PARAMETRI SISMICI'!$G$27)/B196^2))))</f>
        <v>0.18141640111701399</v>
      </c>
      <c r="D196" s="26">
        <f>1/'PARAMETRI SISMICI'!$G$19*IF(B196&lt;'PARAMETRI SISMICI'!$G$25,'PARAMETRI SISMICI'!$G$20*'PARAMETRI SISMICI'!$G$23*'PARAMETRI SISMICI'!$G$30*'PARAMETRI SISMICI'!$G$9*(B196/'PARAMETRI SISMICI'!$G$25+1/('PARAMETRI SISMICI'!$G$30*'PARAMETRI SISMICI'!$G$9)*(1-B196/'PARAMETRI SISMICI'!$G$25)),IF(B196&lt;'PARAMETRI SISMICI'!$G$26,'PARAMETRI SISMICI'!$G$20*'PARAMETRI SISMICI'!$G$23*'PARAMETRI SISMICI'!$G$30*'PARAMETRI SISMICI'!$G$9,IF(B196&lt;'PARAMETRI SISMICI'!$G$27,'PARAMETRI SISMICI'!$G$20*'PARAMETRI SISMICI'!$G$23*'PARAMETRI SISMICI'!$G$30*'PARAMETRI SISMICI'!$G$9*('PARAMETRI SISMICI'!$G$26/B196),'PARAMETRI SISMICI'!$G$20*'PARAMETRI SISMICI'!$G$23*'PARAMETRI SISMICI'!$G$30*'PARAMETRI SISMICI'!$G$9*(('PARAMETRI SISMICI'!$G$26*'PARAMETRI SISMICI'!$G$27)/B196^2))))</f>
        <v>6.2991805943407614E-2</v>
      </c>
      <c r="E196" s="5"/>
      <c r="F196" s="5"/>
      <c r="G196" s="5"/>
      <c r="H196" s="5"/>
      <c r="I196" s="5"/>
      <c r="J196" s="5"/>
      <c r="K196" s="5"/>
      <c r="L196" s="5"/>
      <c r="M196" s="5"/>
      <c r="N196" s="5"/>
    </row>
    <row r="197" spans="2:14" x14ac:dyDescent="0.25">
      <c r="B197" s="32">
        <f t="shared" si="2"/>
        <v>1.8600000000000014</v>
      </c>
      <c r="C197" s="26">
        <f>1/'PARAMETRI SISMICI'!$G$19*IF(B197&lt;'PARAMETRI SISMICI'!$G$25,'PARAMETRI SISMICI'!$G$20*'PARAMETRI SISMICI'!$G$23*'PARAMETRI SISMICI'!$G$29*'PARAMETRI SISMICI'!$G$9*(B197/'PARAMETRI SISMICI'!$G$25+1/('PARAMETRI SISMICI'!$G$29*'PARAMETRI SISMICI'!$G$9)*(1-B197/'PARAMETRI SISMICI'!$G$25)),IF(B197&lt;'PARAMETRI SISMICI'!$G$26,'PARAMETRI SISMICI'!$G$20*'PARAMETRI SISMICI'!$G$23*'PARAMETRI SISMICI'!$G$29*'PARAMETRI SISMICI'!$G$9,IF(B197&lt;'PARAMETRI SISMICI'!$G$27,'PARAMETRI SISMICI'!$G$20*'PARAMETRI SISMICI'!$G$23*'PARAMETRI SISMICI'!$G$29*'PARAMETRI SISMICI'!$G$9*('PARAMETRI SISMICI'!$G$26/B197),'PARAMETRI SISMICI'!$G$20*'PARAMETRI SISMICI'!$G$23*'PARAMETRI SISMICI'!$G$29*'PARAMETRI SISMICI'!$G$9*(('PARAMETRI SISMICI'!$G$26*'PARAMETRI SISMICI'!$G$27)/B197^2))))</f>
        <v>0.18044104412176123</v>
      </c>
      <c r="D197" s="26">
        <f>1/'PARAMETRI SISMICI'!$G$19*IF(B197&lt;'PARAMETRI SISMICI'!$G$25,'PARAMETRI SISMICI'!$G$20*'PARAMETRI SISMICI'!$G$23*'PARAMETRI SISMICI'!$G$30*'PARAMETRI SISMICI'!$G$9*(B197/'PARAMETRI SISMICI'!$G$25+1/('PARAMETRI SISMICI'!$G$30*'PARAMETRI SISMICI'!$G$9)*(1-B197/'PARAMETRI SISMICI'!$G$25)),IF(B197&lt;'PARAMETRI SISMICI'!$G$26,'PARAMETRI SISMICI'!$G$20*'PARAMETRI SISMICI'!$G$23*'PARAMETRI SISMICI'!$G$30*'PARAMETRI SISMICI'!$G$9,IF(B197&lt;'PARAMETRI SISMICI'!$G$27,'PARAMETRI SISMICI'!$G$20*'PARAMETRI SISMICI'!$G$23*'PARAMETRI SISMICI'!$G$30*'PARAMETRI SISMICI'!$G$9*('PARAMETRI SISMICI'!$G$26/B197),'PARAMETRI SISMICI'!$G$20*'PARAMETRI SISMICI'!$G$23*'PARAMETRI SISMICI'!$G$30*'PARAMETRI SISMICI'!$G$9*(('PARAMETRI SISMICI'!$G$26*'PARAMETRI SISMICI'!$G$27)/B197^2))))</f>
        <v>6.2653140320055978E-2</v>
      </c>
      <c r="E197" s="5"/>
      <c r="F197" s="5"/>
      <c r="G197" s="5"/>
      <c r="H197" s="5"/>
      <c r="I197" s="5"/>
      <c r="J197" s="5"/>
      <c r="K197" s="5"/>
      <c r="L197" s="5"/>
      <c r="M197" s="5"/>
      <c r="N197" s="5"/>
    </row>
    <row r="198" spans="2:14" x14ac:dyDescent="0.25">
      <c r="B198" s="32">
        <f t="shared" si="2"/>
        <v>1.8700000000000014</v>
      </c>
      <c r="C198" s="26">
        <f>1/'PARAMETRI SISMICI'!$G$19*IF(B198&lt;'PARAMETRI SISMICI'!$G$25,'PARAMETRI SISMICI'!$G$20*'PARAMETRI SISMICI'!$G$23*'PARAMETRI SISMICI'!$G$29*'PARAMETRI SISMICI'!$G$9*(B198/'PARAMETRI SISMICI'!$G$25+1/('PARAMETRI SISMICI'!$G$29*'PARAMETRI SISMICI'!$G$9)*(1-B198/'PARAMETRI SISMICI'!$G$25)),IF(B198&lt;'PARAMETRI SISMICI'!$G$26,'PARAMETRI SISMICI'!$G$20*'PARAMETRI SISMICI'!$G$23*'PARAMETRI SISMICI'!$G$29*'PARAMETRI SISMICI'!$G$9,IF(B198&lt;'PARAMETRI SISMICI'!$G$27,'PARAMETRI SISMICI'!$G$20*'PARAMETRI SISMICI'!$G$23*'PARAMETRI SISMICI'!$G$29*'PARAMETRI SISMICI'!$G$9*('PARAMETRI SISMICI'!$G$26/B198),'PARAMETRI SISMICI'!$G$20*'PARAMETRI SISMICI'!$G$23*'PARAMETRI SISMICI'!$G$29*'PARAMETRI SISMICI'!$G$9*(('PARAMETRI SISMICI'!$G$26*'PARAMETRI SISMICI'!$G$27)/B198^2))))</f>
        <v>0.17947611875212616</v>
      </c>
      <c r="D198" s="26">
        <f>1/'PARAMETRI SISMICI'!$G$19*IF(B198&lt;'PARAMETRI SISMICI'!$G$25,'PARAMETRI SISMICI'!$G$20*'PARAMETRI SISMICI'!$G$23*'PARAMETRI SISMICI'!$G$30*'PARAMETRI SISMICI'!$G$9*(B198/'PARAMETRI SISMICI'!$G$25+1/('PARAMETRI SISMICI'!$G$30*'PARAMETRI SISMICI'!$G$9)*(1-B198/'PARAMETRI SISMICI'!$G$25)),IF(B198&lt;'PARAMETRI SISMICI'!$G$26,'PARAMETRI SISMICI'!$G$20*'PARAMETRI SISMICI'!$G$23*'PARAMETRI SISMICI'!$G$30*'PARAMETRI SISMICI'!$G$9,IF(B198&lt;'PARAMETRI SISMICI'!$G$27,'PARAMETRI SISMICI'!$G$20*'PARAMETRI SISMICI'!$G$23*'PARAMETRI SISMICI'!$G$30*'PARAMETRI SISMICI'!$G$9*('PARAMETRI SISMICI'!$G$26/B198),'PARAMETRI SISMICI'!$G$20*'PARAMETRI SISMICI'!$G$23*'PARAMETRI SISMICI'!$G$30*'PARAMETRI SISMICI'!$G$9*(('PARAMETRI SISMICI'!$G$26*'PARAMETRI SISMICI'!$G$27)/B198^2))))</f>
        <v>6.2318096788932686E-2</v>
      </c>
      <c r="E198" s="5"/>
      <c r="F198" s="5"/>
      <c r="G198" s="5"/>
      <c r="H198" s="5"/>
      <c r="I198" s="5"/>
      <c r="J198" s="5"/>
      <c r="K198" s="5"/>
      <c r="L198" s="5"/>
      <c r="M198" s="5"/>
      <c r="N198" s="5"/>
    </row>
    <row r="199" spans="2:14" x14ac:dyDescent="0.25">
      <c r="B199" s="32">
        <f t="shared" si="2"/>
        <v>1.8800000000000014</v>
      </c>
      <c r="C199" s="26">
        <f>1/'PARAMETRI SISMICI'!$G$19*IF(B199&lt;'PARAMETRI SISMICI'!$G$25,'PARAMETRI SISMICI'!$G$20*'PARAMETRI SISMICI'!$G$23*'PARAMETRI SISMICI'!$G$29*'PARAMETRI SISMICI'!$G$9*(B199/'PARAMETRI SISMICI'!$G$25+1/('PARAMETRI SISMICI'!$G$29*'PARAMETRI SISMICI'!$G$9)*(1-B199/'PARAMETRI SISMICI'!$G$25)),IF(B199&lt;'PARAMETRI SISMICI'!$G$26,'PARAMETRI SISMICI'!$G$20*'PARAMETRI SISMICI'!$G$23*'PARAMETRI SISMICI'!$G$29*'PARAMETRI SISMICI'!$G$9,IF(B199&lt;'PARAMETRI SISMICI'!$G$27,'PARAMETRI SISMICI'!$G$20*'PARAMETRI SISMICI'!$G$23*'PARAMETRI SISMICI'!$G$29*'PARAMETRI SISMICI'!$G$9*('PARAMETRI SISMICI'!$G$26/B199),'PARAMETRI SISMICI'!$G$20*'PARAMETRI SISMICI'!$G$23*'PARAMETRI SISMICI'!$G$29*'PARAMETRI SISMICI'!$G$9*(('PARAMETRI SISMICI'!$G$26*'PARAMETRI SISMICI'!$G$27)/B199^2))))</f>
        <v>0.17852145854599782</v>
      </c>
      <c r="D199" s="26">
        <f>1/'PARAMETRI SISMICI'!$G$19*IF(B199&lt;'PARAMETRI SISMICI'!$G$25,'PARAMETRI SISMICI'!$G$20*'PARAMETRI SISMICI'!$G$23*'PARAMETRI SISMICI'!$G$30*'PARAMETRI SISMICI'!$G$9*(B199/'PARAMETRI SISMICI'!$G$25+1/('PARAMETRI SISMICI'!$G$30*'PARAMETRI SISMICI'!$G$9)*(1-B199/'PARAMETRI SISMICI'!$G$25)),IF(B199&lt;'PARAMETRI SISMICI'!$G$26,'PARAMETRI SISMICI'!$G$20*'PARAMETRI SISMICI'!$G$23*'PARAMETRI SISMICI'!$G$30*'PARAMETRI SISMICI'!$G$9,IF(B199&lt;'PARAMETRI SISMICI'!$G$27,'PARAMETRI SISMICI'!$G$20*'PARAMETRI SISMICI'!$G$23*'PARAMETRI SISMICI'!$G$30*'PARAMETRI SISMICI'!$G$9*('PARAMETRI SISMICI'!$G$26/B199),'PARAMETRI SISMICI'!$G$20*'PARAMETRI SISMICI'!$G$23*'PARAMETRI SISMICI'!$G$30*'PARAMETRI SISMICI'!$G$9*(('PARAMETRI SISMICI'!$G$26*'PARAMETRI SISMICI'!$G$27)/B199^2))))</f>
        <v>6.1986617550693679E-2</v>
      </c>
      <c r="E199" s="5"/>
      <c r="F199" s="5"/>
      <c r="G199" s="5"/>
      <c r="H199" s="5"/>
      <c r="I199" s="5"/>
      <c r="J199" s="5"/>
      <c r="K199" s="5"/>
      <c r="L199" s="5"/>
      <c r="M199" s="5"/>
      <c r="N199" s="5"/>
    </row>
    <row r="200" spans="2:14" x14ac:dyDescent="0.25">
      <c r="B200" s="32">
        <f t="shared" si="2"/>
        <v>1.8900000000000015</v>
      </c>
      <c r="C200" s="26">
        <f>1/'PARAMETRI SISMICI'!$G$19*IF(B200&lt;'PARAMETRI SISMICI'!$G$25,'PARAMETRI SISMICI'!$G$20*'PARAMETRI SISMICI'!$G$23*'PARAMETRI SISMICI'!$G$29*'PARAMETRI SISMICI'!$G$9*(B200/'PARAMETRI SISMICI'!$G$25+1/('PARAMETRI SISMICI'!$G$29*'PARAMETRI SISMICI'!$G$9)*(1-B200/'PARAMETRI SISMICI'!$G$25)),IF(B200&lt;'PARAMETRI SISMICI'!$G$26,'PARAMETRI SISMICI'!$G$20*'PARAMETRI SISMICI'!$G$23*'PARAMETRI SISMICI'!$G$29*'PARAMETRI SISMICI'!$G$9,IF(B200&lt;'PARAMETRI SISMICI'!$G$27,'PARAMETRI SISMICI'!$G$20*'PARAMETRI SISMICI'!$G$23*'PARAMETRI SISMICI'!$G$29*'PARAMETRI SISMICI'!$G$9*('PARAMETRI SISMICI'!$G$26/B200),'PARAMETRI SISMICI'!$G$20*'PARAMETRI SISMICI'!$G$23*'PARAMETRI SISMICI'!$G$29*'PARAMETRI SISMICI'!$G$9*(('PARAMETRI SISMICI'!$G$26*'PARAMETRI SISMICI'!$G$27)/B200^2))))</f>
        <v>0.17757690056427294</v>
      </c>
      <c r="D200" s="26">
        <f>1/'PARAMETRI SISMICI'!$G$19*IF(B200&lt;'PARAMETRI SISMICI'!$G$25,'PARAMETRI SISMICI'!$G$20*'PARAMETRI SISMICI'!$G$23*'PARAMETRI SISMICI'!$G$30*'PARAMETRI SISMICI'!$G$9*(B200/'PARAMETRI SISMICI'!$G$25+1/('PARAMETRI SISMICI'!$G$30*'PARAMETRI SISMICI'!$G$9)*(1-B200/'PARAMETRI SISMICI'!$G$25)),IF(B200&lt;'PARAMETRI SISMICI'!$G$26,'PARAMETRI SISMICI'!$G$20*'PARAMETRI SISMICI'!$G$23*'PARAMETRI SISMICI'!$G$30*'PARAMETRI SISMICI'!$G$9,IF(B200&lt;'PARAMETRI SISMICI'!$G$27,'PARAMETRI SISMICI'!$G$20*'PARAMETRI SISMICI'!$G$23*'PARAMETRI SISMICI'!$G$30*'PARAMETRI SISMICI'!$G$9*('PARAMETRI SISMICI'!$G$26/B200),'PARAMETRI SISMICI'!$G$20*'PARAMETRI SISMICI'!$G$23*'PARAMETRI SISMICI'!$G$30*'PARAMETRI SISMICI'!$G$9*(('PARAMETRI SISMICI'!$G$26*'PARAMETRI SISMICI'!$G$27)/B200^2))))</f>
        <v>6.1658646029261438E-2</v>
      </c>
      <c r="E200" s="5"/>
      <c r="F200" s="5"/>
      <c r="G200" s="5"/>
      <c r="H200" s="5"/>
      <c r="I200" s="5"/>
      <c r="J200" s="5"/>
      <c r="K200" s="5"/>
      <c r="L200" s="5"/>
      <c r="M200" s="5"/>
      <c r="N200" s="5"/>
    </row>
    <row r="201" spans="2:14" x14ac:dyDescent="0.25">
      <c r="B201" s="32">
        <f t="shared" si="2"/>
        <v>1.9000000000000015</v>
      </c>
      <c r="C201" s="26">
        <f>1/'PARAMETRI SISMICI'!$G$19*IF(B201&lt;'PARAMETRI SISMICI'!$G$25,'PARAMETRI SISMICI'!$G$20*'PARAMETRI SISMICI'!$G$23*'PARAMETRI SISMICI'!$G$29*'PARAMETRI SISMICI'!$G$9*(B201/'PARAMETRI SISMICI'!$G$25+1/('PARAMETRI SISMICI'!$G$29*'PARAMETRI SISMICI'!$G$9)*(1-B201/'PARAMETRI SISMICI'!$G$25)),IF(B201&lt;'PARAMETRI SISMICI'!$G$26,'PARAMETRI SISMICI'!$G$20*'PARAMETRI SISMICI'!$G$23*'PARAMETRI SISMICI'!$G$29*'PARAMETRI SISMICI'!$G$9,IF(B201&lt;'PARAMETRI SISMICI'!$G$27,'PARAMETRI SISMICI'!$G$20*'PARAMETRI SISMICI'!$G$23*'PARAMETRI SISMICI'!$G$29*'PARAMETRI SISMICI'!$G$9*('PARAMETRI SISMICI'!$G$26/B201),'PARAMETRI SISMICI'!$G$20*'PARAMETRI SISMICI'!$G$23*'PARAMETRI SISMICI'!$G$29*'PARAMETRI SISMICI'!$G$9*(('PARAMETRI SISMICI'!$G$26*'PARAMETRI SISMICI'!$G$27)/B201^2))))</f>
        <v>0.17664228529814521</v>
      </c>
      <c r="D201" s="26">
        <f>1/'PARAMETRI SISMICI'!$G$19*IF(B201&lt;'PARAMETRI SISMICI'!$G$25,'PARAMETRI SISMICI'!$G$20*'PARAMETRI SISMICI'!$G$23*'PARAMETRI SISMICI'!$G$30*'PARAMETRI SISMICI'!$G$9*(B201/'PARAMETRI SISMICI'!$G$25+1/('PARAMETRI SISMICI'!$G$30*'PARAMETRI SISMICI'!$G$9)*(1-B201/'PARAMETRI SISMICI'!$G$25)),IF(B201&lt;'PARAMETRI SISMICI'!$G$26,'PARAMETRI SISMICI'!$G$20*'PARAMETRI SISMICI'!$G$23*'PARAMETRI SISMICI'!$G$30*'PARAMETRI SISMICI'!$G$9,IF(B201&lt;'PARAMETRI SISMICI'!$G$27,'PARAMETRI SISMICI'!$G$20*'PARAMETRI SISMICI'!$G$23*'PARAMETRI SISMICI'!$G$30*'PARAMETRI SISMICI'!$G$9*('PARAMETRI SISMICI'!$G$26/B201),'PARAMETRI SISMICI'!$G$20*'PARAMETRI SISMICI'!$G$23*'PARAMETRI SISMICI'!$G$30*'PARAMETRI SISMICI'!$G$9*(('PARAMETRI SISMICI'!$G$26*'PARAMETRI SISMICI'!$G$27)/B201^2))))</f>
        <v>6.1334126839633747E-2</v>
      </c>
      <c r="E201" s="5"/>
      <c r="F201" s="5"/>
      <c r="G201" s="5"/>
      <c r="H201" s="5"/>
      <c r="I201" s="5"/>
      <c r="J201" s="5"/>
      <c r="K201" s="5"/>
      <c r="L201" s="5"/>
      <c r="M201" s="5"/>
      <c r="N201" s="5"/>
    </row>
    <row r="202" spans="2:14" x14ac:dyDescent="0.25">
      <c r="B202" s="32">
        <f t="shared" si="2"/>
        <v>1.9100000000000015</v>
      </c>
      <c r="C202" s="26">
        <f>1/'PARAMETRI SISMICI'!$G$19*IF(B202&lt;'PARAMETRI SISMICI'!$G$25,'PARAMETRI SISMICI'!$G$20*'PARAMETRI SISMICI'!$G$23*'PARAMETRI SISMICI'!$G$29*'PARAMETRI SISMICI'!$G$9*(B202/'PARAMETRI SISMICI'!$G$25+1/('PARAMETRI SISMICI'!$G$29*'PARAMETRI SISMICI'!$G$9)*(1-B202/'PARAMETRI SISMICI'!$G$25)),IF(B202&lt;'PARAMETRI SISMICI'!$G$26,'PARAMETRI SISMICI'!$G$20*'PARAMETRI SISMICI'!$G$23*'PARAMETRI SISMICI'!$G$29*'PARAMETRI SISMICI'!$G$9,IF(B202&lt;'PARAMETRI SISMICI'!$G$27,'PARAMETRI SISMICI'!$G$20*'PARAMETRI SISMICI'!$G$23*'PARAMETRI SISMICI'!$G$29*'PARAMETRI SISMICI'!$G$9*('PARAMETRI SISMICI'!$G$26/B202),'PARAMETRI SISMICI'!$G$20*'PARAMETRI SISMICI'!$G$23*'PARAMETRI SISMICI'!$G$29*'PARAMETRI SISMICI'!$G$9*(('PARAMETRI SISMICI'!$G$26*'PARAMETRI SISMICI'!$G$27)/B202^2))))</f>
        <v>0.17571745657930676</v>
      </c>
      <c r="D202" s="26">
        <f>1/'PARAMETRI SISMICI'!$G$19*IF(B202&lt;'PARAMETRI SISMICI'!$G$25,'PARAMETRI SISMICI'!$G$20*'PARAMETRI SISMICI'!$G$23*'PARAMETRI SISMICI'!$G$30*'PARAMETRI SISMICI'!$G$9*(B202/'PARAMETRI SISMICI'!$G$25+1/('PARAMETRI SISMICI'!$G$30*'PARAMETRI SISMICI'!$G$9)*(1-B202/'PARAMETRI SISMICI'!$G$25)),IF(B202&lt;'PARAMETRI SISMICI'!$G$26,'PARAMETRI SISMICI'!$G$20*'PARAMETRI SISMICI'!$G$23*'PARAMETRI SISMICI'!$G$30*'PARAMETRI SISMICI'!$G$9,IF(B202&lt;'PARAMETRI SISMICI'!$G$27,'PARAMETRI SISMICI'!$G$20*'PARAMETRI SISMICI'!$G$23*'PARAMETRI SISMICI'!$G$30*'PARAMETRI SISMICI'!$G$9*('PARAMETRI SISMICI'!$G$26/B202),'PARAMETRI SISMICI'!$G$20*'PARAMETRI SISMICI'!$G$23*'PARAMETRI SISMICI'!$G$30*'PARAMETRI SISMICI'!$G$9*(('PARAMETRI SISMICI'!$G$26*'PARAMETRI SISMICI'!$G$27)/B202^2))))</f>
        <v>6.101300575670373E-2</v>
      </c>
      <c r="E202" s="5"/>
      <c r="F202" s="5"/>
      <c r="G202" s="5"/>
      <c r="H202" s="5"/>
      <c r="I202" s="5"/>
      <c r="J202" s="5"/>
      <c r="K202" s="5"/>
      <c r="L202" s="5"/>
      <c r="M202" s="5"/>
      <c r="N202" s="5"/>
    </row>
    <row r="203" spans="2:14" x14ac:dyDescent="0.25">
      <c r="B203" s="32">
        <f t="shared" si="2"/>
        <v>1.9200000000000015</v>
      </c>
      <c r="C203" s="26">
        <f>1/'PARAMETRI SISMICI'!$G$19*IF(B203&lt;'PARAMETRI SISMICI'!$G$25,'PARAMETRI SISMICI'!$G$20*'PARAMETRI SISMICI'!$G$23*'PARAMETRI SISMICI'!$G$29*'PARAMETRI SISMICI'!$G$9*(B203/'PARAMETRI SISMICI'!$G$25+1/('PARAMETRI SISMICI'!$G$29*'PARAMETRI SISMICI'!$G$9)*(1-B203/'PARAMETRI SISMICI'!$G$25)),IF(B203&lt;'PARAMETRI SISMICI'!$G$26,'PARAMETRI SISMICI'!$G$20*'PARAMETRI SISMICI'!$G$23*'PARAMETRI SISMICI'!$G$29*'PARAMETRI SISMICI'!$G$9,IF(B203&lt;'PARAMETRI SISMICI'!$G$27,'PARAMETRI SISMICI'!$G$20*'PARAMETRI SISMICI'!$G$23*'PARAMETRI SISMICI'!$G$29*'PARAMETRI SISMICI'!$G$9*('PARAMETRI SISMICI'!$G$26/B203),'PARAMETRI SISMICI'!$G$20*'PARAMETRI SISMICI'!$G$23*'PARAMETRI SISMICI'!$G$29*'PARAMETRI SISMICI'!$G$9*(('PARAMETRI SISMICI'!$G$26*'PARAMETRI SISMICI'!$G$27)/B203^2))))</f>
        <v>0.17480226149295619</v>
      </c>
      <c r="D203" s="26">
        <f>1/'PARAMETRI SISMICI'!$G$19*IF(B203&lt;'PARAMETRI SISMICI'!$G$25,'PARAMETRI SISMICI'!$G$20*'PARAMETRI SISMICI'!$G$23*'PARAMETRI SISMICI'!$G$30*'PARAMETRI SISMICI'!$G$9*(B203/'PARAMETRI SISMICI'!$G$25+1/('PARAMETRI SISMICI'!$G$30*'PARAMETRI SISMICI'!$G$9)*(1-B203/'PARAMETRI SISMICI'!$G$25)),IF(B203&lt;'PARAMETRI SISMICI'!$G$26,'PARAMETRI SISMICI'!$G$20*'PARAMETRI SISMICI'!$G$23*'PARAMETRI SISMICI'!$G$30*'PARAMETRI SISMICI'!$G$9,IF(B203&lt;'PARAMETRI SISMICI'!$G$27,'PARAMETRI SISMICI'!$G$20*'PARAMETRI SISMICI'!$G$23*'PARAMETRI SISMICI'!$G$30*'PARAMETRI SISMICI'!$G$9*('PARAMETRI SISMICI'!$G$26/B203),'PARAMETRI SISMICI'!$G$20*'PARAMETRI SISMICI'!$G$23*'PARAMETRI SISMICI'!$G$30*'PARAMETRI SISMICI'!$G$9*(('PARAMETRI SISMICI'!$G$26*'PARAMETRI SISMICI'!$G$27)/B203^2))))</f>
        <v>6.0695229685054232E-2</v>
      </c>
      <c r="E203" s="5"/>
      <c r="F203" s="5"/>
      <c r="G203" s="5"/>
      <c r="H203" s="5"/>
      <c r="I203" s="5"/>
      <c r="J203" s="5"/>
      <c r="K203" s="5"/>
      <c r="L203" s="5"/>
      <c r="M203" s="5"/>
      <c r="N203" s="5"/>
    </row>
    <row r="204" spans="2:14" x14ac:dyDescent="0.25">
      <c r="B204" s="32">
        <f t="shared" ref="B204:B267" si="3">0.01+B203</f>
        <v>1.9300000000000015</v>
      </c>
      <c r="C204" s="26">
        <f>1/'PARAMETRI SISMICI'!$G$19*IF(B204&lt;'PARAMETRI SISMICI'!$G$25,'PARAMETRI SISMICI'!$G$20*'PARAMETRI SISMICI'!$G$23*'PARAMETRI SISMICI'!$G$29*'PARAMETRI SISMICI'!$G$9*(B204/'PARAMETRI SISMICI'!$G$25+1/('PARAMETRI SISMICI'!$G$29*'PARAMETRI SISMICI'!$G$9)*(1-B204/'PARAMETRI SISMICI'!$G$25)),IF(B204&lt;'PARAMETRI SISMICI'!$G$26,'PARAMETRI SISMICI'!$G$20*'PARAMETRI SISMICI'!$G$23*'PARAMETRI SISMICI'!$G$29*'PARAMETRI SISMICI'!$G$9,IF(B204&lt;'PARAMETRI SISMICI'!$G$27,'PARAMETRI SISMICI'!$G$20*'PARAMETRI SISMICI'!$G$23*'PARAMETRI SISMICI'!$G$29*'PARAMETRI SISMICI'!$G$9*('PARAMETRI SISMICI'!$G$26/B204),'PARAMETRI SISMICI'!$G$20*'PARAMETRI SISMICI'!$G$23*'PARAMETRI SISMICI'!$G$29*'PARAMETRI SISMICI'!$G$9*(('PARAMETRI SISMICI'!$G$26*'PARAMETRI SISMICI'!$G$27)/B204^2))))</f>
        <v>0.17389655029351081</v>
      </c>
      <c r="D204" s="26">
        <f>1/'PARAMETRI SISMICI'!$G$19*IF(B204&lt;'PARAMETRI SISMICI'!$G$25,'PARAMETRI SISMICI'!$G$20*'PARAMETRI SISMICI'!$G$23*'PARAMETRI SISMICI'!$G$30*'PARAMETRI SISMICI'!$G$9*(B204/'PARAMETRI SISMICI'!$G$25+1/('PARAMETRI SISMICI'!$G$30*'PARAMETRI SISMICI'!$G$9)*(1-B204/'PARAMETRI SISMICI'!$G$25)),IF(B204&lt;'PARAMETRI SISMICI'!$G$26,'PARAMETRI SISMICI'!$G$20*'PARAMETRI SISMICI'!$G$23*'PARAMETRI SISMICI'!$G$30*'PARAMETRI SISMICI'!$G$9,IF(B204&lt;'PARAMETRI SISMICI'!$G$27,'PARAMETRI SISMICI'!$G$20*'PARAMETRI SISMICI'!$G$23*'PARAMETRI SISMICI'!$G$30*'PARAMETRI SISMICI'!$G$9*('PARAMETRI SISMICI'!$G$26/B204),'PARAMETRI SISMICI'!$G$20*'PARAMETRI SISMICI'!$G$23*'PARAMETRI SISMICI'!$G$30*'PARAMETRI SISMICI'!$G$9*(('PARAMETRI SISMICI'!$G$26*'PARAMETRI SISMICI'!$G$27)/B204^2))))</f>
        <v>6.0380746629691256E-2</v>
      </c>
      <c r="E204" s="5"/>
      <c r="F204" s="5"/>
      <c r="G204" s="5"/>
      <c r="H204" s="5"/>
      <c r="I204" s="5"/>
      <c r="J204" s="5"/>
      <c r="K204" s="5"/>
      <c r="L204" s="5"/>
      <c r="M204" s="5"/>
      <c r="N204" s="5"/>
    </row>
    <row r="205" spans="2:14" x14ac:dyDescent="0.25">
      <c r="B205" s="32">
        <f t="shared" si="3"/>
        <v>1.9400000000000015</v>
      </c>
      <c r="C205" s="26">
        <f>1/'PARAMETRI SISMICI'!$G$19*IF(B205&lt;'PARAMETRI SISMICI'!$G$25,'PARAMETRI SISMICI'!$G$20*'PARAMETRI SISMICI'!$G$23*'PARAMETRI SISMICI'!$G$29*'PARAMETRI SISMICI'!$G$9*(B205/'PARAMETRI SISMICI'!$G$25+1/('PARAMETRI SISMICI'!$G$29*'PARAMETRI SISMICI'!$G$9)*(1-B205/'PARAMETRI SISMICI'!$G$25)),IF(B205&lt;'PARAMETRI SISMICI'!$G$26,'PARAMETRI SISMICI'!$G$20*'PARAMETRI SISMICI'!$G$23*'PARAMETRI SISMICI'!$G$29*'PARAMETRI SISMICI'!$G$9,IF(B205&lt;'PARAMETRI SISMICI'!$G$27,'PARAMETRI SISMICI'!$G$20*'PARAMETRI SISMICI'!$G$23*'PARAMETRI SISMICI'!$G$29*'PARAMETRI SISMICI'!$G$9*('PARAMETRI SISMICI'!$G$26/B205),'PARAMETRI SISMICI'!$G$20*'PARAMETRI SISMICI'!$G$23*'PARAMETRI SISMICI'!$G$29*'PARAMETRI SISMICI'!$G$9*(('PARAMETRI SISMICI'!$G$26*'PARAMETRI SISMICI'!$G$27)/B205^2))))</f>
        <v>0.17300017632292572</v>
      </c>
      <c r="D205" s="26">
        <f>1/'PARAMETRI SISMICI'!$G$19*IF(B205&lt;'PARAMETRI SISMICI'!$G$25,'PARAMETRI SISMICI'!$G$20*'PARAMETRI SISMICI'!$G$23*'PARAMETRI SISMICI'!$G$30*'PARAMETRI SISMICI'!$G$9*(B205/'PARAMETRI SISMICI'!$G$25+1/('PARAMETRI SISMICI'!$G$30*'PARAMETRI SISMICI'!$G$9)*(1-B205/'PARAMETRI SISMICI'!$G$25)),IF(B205&lt;'PARAMETRI SISMICI'!$G$26,'PARAMETRI SISMICI'!$G$20*'PARAMETRI SISMICI'!$G$23*'PARAMETRI SISMICI'!$G$30*'PARAMETRI SISMICI'!$G$9,IF(B205&lt;'PARAMETRI SISMICI'!$G$27,'PARAMETRI SISMICI'!$G$20*'PARAMETRI SISMICI'!$G$23*'PARAMETRI SISMICI'!$G$30*'PARAMETRI SISMICI'!$G$9*('PARAMETRI SISMICI'!$G$26/B205),'PARAMETRI SISMICI'!$G$20*'PARAMETRI SISMICI'!$G$23*'PARAMETRI SISMICI'!$G$30*'PARAMETRI SISMICI'!$G$9*(('PARAMETRI SISMICI'!$G$26*'PARAMETRI SISMICI'!$G$27)/B205^2))))</f>
        <v>6.006950566768253E-2</v>
      </c>
      <c r="E205" s="5"/>
      <c r="F205" s="5"/>
      <c r="G205" s="5"/>
      <c r="H205" s="5"/>
      <c r="I205" s="5"/>
      <c r="J205" s="5"/>
      <c r="K205" s="5"/>
      <c r="L205" s="5"/>
      <c r="M205" s="5"/>
      <c r="N205" s="5"/>
    </row>
    <row r="206" spans="2:14" x14ac:dyDescent="0.25">
      <c r="B206" s="32">
        <f t="shared" si="3"/>
        <v>1.9500000000000015</v>
      </c>
      <c r="C206" s="26">
        <f>1/'PARAMETRI SISMICI'!$G$19*IF(B206&lt;'PARAMETRI SISMICI'!$G$25,'PARAMETRI SISMICI'!$G$20*'PARAMETRI SISMICI'!$G$23*'PARAMETRI SISMICI'!$G$29*'PARAMETRI SISMICI'!$G$9*(B206/'PARAMETRI SISMICI'!$G$25+1/('PARAMETRI SISMICI'!$G$29*'PARAMETRI SISMICI'!$G$9)*(1-B206/'PARAMETRI SISMICI'!$G$25)),IF(B206&lt;'PARAMETRI SISMICI'!$G$26,'PARAMETRI SISMICI'!$G$20*'PARAMETRI SISMICI'!$G$23*'PARAMETRI SISMICI'!$G$29*'PARAMETRI SISMICI'!$G$9,IF(B206&lt;'PARAMETRI SISMICI'!$G$27,'PARAMETRI SISMICI'!$G$20*'PARAMETRI SISMICI'!$G$23*'PARAMETRI SISMICI'!$G$29*'PARAMETRI SISMICI'!$G$9*('PARAMETRI SISMICI'!$G$26/B206),'PARAMETRI SISMICI'!$G$20*'PARAMETRI SISMICI'!$G$23*'PARAMETRI SISMICI'!$G$29*'PARAMETRI SISMICI'!$G$9*(('PARAMETRI SISMICI'!$G$26*'PARAMETRI SISMICI'!$G$27)/B206^2))))</f>
        <v>0.1721129959315261</v>
      </c>
      <c r="D206" s="26">
        <f>1/'PARAMETRI SISMICI'!$G$19*IF(B206&lt;'PARAMETRI SISMICI'!$G$25,'PARAMETRI SISMICI'!$G$20*'PARAMETRI SISMICI'!$G$23*'PARAMETRI SISMICI'!$G$30*'PARAMETRI SISMICI'!$G$9*(B206/'PARAMETRI SISMICI'!$G$25+1/('PARAMETRI SISMICI'!$G$30*'PARAMETRI SISMICI'!$G$9)*(1-B206/'PARAMETRI SISMICI'!$G$25)),IF(B206&lt;'PARAMETRI SISMICI'!$G$26,'PARAMETRI SISMICI'!$G$20*'PARAMETRI SISMICI'!$G$23*'PARAMETRI SISMICI'!$G$30*'PARAMETRI SISMICI'!$G$9,IF(B206&lt;'PARAMETRI SISMICI'!$G$27,'PARAMETRI SISMICI'!$G$20*'PARAMETRI SISMICI'!$G$23*'PARAMETRI SISMICI'!$G$30*'PARAMETRI SISMICI'!$G$9*('PARAMETRI SISMICI'!$G$26/B206),'PARAMETRI SISMICI'!$G$20*'PARAMETRI SISMICI'!$G$23*'PARAMETRI SISMICI'!$G$30*'PARAMETRI SISMICI'!$G$9*(('PARAMETRI SISMICI'!$G$26*'PARAMETRI SISMICI'!$G$27)/B206^2))))</f>
        <v>5.9761456920668775E-2</v>
      </c>
      <c r="E206" s="5"/>
      <c r="F206" s="5"/>
      <c r="G206" s="5"/>
      <c r="H206" s="5"/>
      <c r="I206" s="5"/>
      <c r="J206" s="5"/>
      <c r="K206" s="5"/>
      <c r="L206" s="5"/>
      <c r="M206" s="5"/>
      <c r="N206" s="5"/>
    </row>
    <row r="207" spans="2:14" x14ac:dyDescent="0.25">
      <c r="B207" s="32">
        <f t="shared" si="3"/>
        <v>1.9600000000000015</v>
      </c>
      <c r="C207" s="26">
        <f>1/'PARAMETRI SISMICI'!$G$19*IF(B207&lt;'PARAMETRI SISMICI'!$G$25,'PARAMETRI SISMICI'!$G$20*'PARAMETRI SISMICI'!$G$23*'PARAMETRI SISMICI'!$G$29*'PARAMETRI SISMICI'!$G$9*(B207/'PARAMETRI SISMICI'!$G$25+1/('PARAMETRI SISMICI'!$G$29*'PARAMETRI SISMICI'!$G$9)*(1-B207/'PARAMETRI SISMICI'!$G$25)),IF(B207&lt;'PARAMETRI SISMICI'!$G$26,'PARAMETRI SISMICI'!$G$20*'PARAMETRI SISMICI'!$G$23*'PARAMETRI SISMICI'!$G$29*'PARAMETRI SISMICI'!$G$9,IF(B207&lt;'PARAMETRI SISMICI'!$G$27,'PARAMETRI SISMICI'!$G$20*'PARAMETRI SISMICI'!$G$23*'PARAMETRI SISMICI'!$G$29*'PARAMETRI SISMICI'!$G$9*('PARAMETRI SISMICI'!$G$26/B207),'PARAMETRI SISMICI'!$G$20*'PARAMETRI SISMICI'!$G$23*'PARAMETRI SISMICI'!$G$29*'PARAMETRI SISMICI'!$G$9*(('PARAMETRI SISMICI'!$G$26*'PARAMETRI SISMICI'!$G$27)/B207^2))))</f>
        <v>0.1712348684012632</v>
      </c>
      <c r="D207" s="26">
        <f>1/'PARAMETRI SISMICI'!$G$19*IF(B207&lt;'PARAMETRI SISMICI'!$G$25,'PARAMETRI SISMICI'!$G$20*'PARAMETRI SISMICI'!$G$23*'PARAMETRI SISMICI'!$G$30*'PARAMETRI SISMICI'!$G$9*(B207/'PARAMETRI SISMICI'!$G$25+1/('PARAMETRI SISMICI'!$G$30*'PARAMETRI SISMICI'!$G$9)*(1-B207/'PARAMETRI SISMICI'!$G$25)),IF(B207&lt;'PARAMETRI SISMICI'!$G$26,'PARAMETRI SISMICI'!$G$20*'PARAMETRI SISMICI'!$G$23*'PARAMETRI SISMICI'!$G$30*'PARAMETRI SISMICI'!$G$9,IF(B207&lt;'PARAMETRI SISMICI'!$G$27,'PARAMETRI SISMICI'!$G$20*'PARAMETRI SISMICI'!$G$23*'PARAMETRI SISMICI'!$G$30*'PARAMETRI SISMICI'!$G$9*('PARAMETRI SISMICI'!$G$26/B207),'PARAMETRI SISMICI'!$G$20*'PARAMETRI SISMICI'!$G$23*'PARAMETRI SISMICI'!$G$30*'PARAMETRI SISMICI'!$G$9*(('PARAMETRI SISMICI'!$G$26*'PARAMETRI SISMICI'!$G$27)/B207^2))))</f>
        <v>5.9456551528216384E-2</v>
      </c>
      <c r="E207" s="5"/>
      <c r="F207" s="5"/>
      <c r="G207" s="5"/>
      <c r="H207" s="5"/>
      <c r="I207" s="5"/>
      <c r="J207" s="5"/>
      <c r="K207" s="5"/>
      <c r="L207" s="5"/>
      <c r="M207" s="5"/>
      <c r="N207" s="5"/>
    </row>
    <row r="208" spans="2:14" x14ac:dyDescent="0.25">
      <c r="B208" s="32">
        <f t="shared" si="3"/>
        <v>1.9700000000000015</v>
      </c>
      <c r="C208" s="26">
        <f>1/'PARAMETRI SISMICI'!$G$19*IF(B208&lt;'PARAMETRI SISMICI'!$G$25,'PARAMETRI SISMICI'!$G$20*'PARAMETRI SISMICI'!$G$23*'PARAMETRI SISMICI'!$G$29*'PARAMETRI SISMICI'!$G$9*(B208/'PARAMETRI SISMICI'!$G$25+1/('PARAMETRI SISMICI'!$G$29*'PARAMETRI SISMICI'!$G$9)*(1-B208/'PARAMETRI SISMICI'!$G$25)),IF(B208&lt;'PARAMETRI SISMICI'!$G$26,'PARAMETRI SISMICI'!$G$20*'PARAMETRI SISMICI'!$G$23*'PARAMETRI SISMICI'!$G$29*'PARAMETRI SISMICI'!$G$9,IF(B208&lt;'PARAMETRI SISMICI'!$G$27,'PARAMETRI SISMICI'!$G$20*'PARAMETRI SISMICI'!$G$23*'PARAMETRI SISMICI'!$G$29*'PARAMETRI SISMICI'!$G$9*('PARAMETRI SISMICI'!$G$26/B208),'PARAMETRI SISMICI'!$G$20*'PARAMETRI SISMICI'!$G$23*'PARAMETRI SISMICI'!$G$29*'PARAMETRI SISMICI'!$G$9*(('PARAMETRI SISMICI'!$G$26*'PARAMETRI SISMICI'!$G$27)/B208^2))))</f>
        <v>0.17036565587130756</v>
      </c>
      <c r="D208" s="26">
        <f>1/'PARAMETRI SISMICI'!$G$19*IF(B208&lt;'PARAMETRI SISMICI'!$G$25,'PARAMETRI SISMICI'!$G$20*'PARAMETRI SISMICI'!$G$23*'PARAMETRI SISMICI'!$G$30*'PARAMETRI SISMICI'!$G$9*(B208/'PARAMETRI SISMICI'!$G$25+1/('PARAMETRI SISMICI'!$G$30*'PARAMETRI SISMICI'!$G$9)*(1-B208/'PARAMETRI SISMICI'!$G$25)),IF(B208&lt;'PARAMETRI SISMICI'!$G$26,'PARAMETRI SISMICI'!$G$20*'PARAMETRI SISMICI'!$G$23*'PARAMETRI SISMICI'!$G$30*'PARAMETRI SISMICI'!$G$9,IF(B208&lt;'PARAMETRI SISMICI'!$G$27,'PARAMETRI SISMICI'!$G$20*'PARAMETRI SISMICI'!$G$23*'PARAMETRI SISMICI'!$G$30*'PARAMETRI SISMICI'!$G$9*('PARAMETRI SISMICI'!$G$26/B208),'PARAMETRI SISMICI'!$G$20*'PARAMETRI SISMICI'!$G$23*'PARAMETRI SISMICI'!$G$30*'PARAMETRI SISMICI'!$G$9*(('PARAMETRI SISMICI'!$G$26*'PARAMETRI SISMICI'!$G$27)/B208^2))))</f>
        <v>5.9154741621981775E-2</v>
      </c>
      <c r="E208" s="5"/>
      <c r="F208" s="5"/>
      <c r="G208" s="5"/>
      <c r="H208" s="5"/>
      <c r="I208" s="5"/>
      <c r="J208" s="5"/>
      <c r="K208" s="5"/>
      <c r="L208" s="5"/>
      <c r="M208" s="5"/>
      <c r="N208" s="5"/>
    </row>
    <row r="209" spans="2:14" x14ac:dyDescent="0.25">
      <c r="B209" s="32">
        <f t="shared" si="3"/>
        <v>1.9800000000000015</v>
      </c>
      <c r="C209" s="26">
        <f>1/'PARAMETRI SISMICI'!$G$19*IF(B209&lt;'PARAMETRI SISMICI'!$G$25,'PARAMETRI SISMICI'!$G$20*'PARAMETRI SISMICI'!$G$23*'PARAMETRI SISMICI'!$G$29*'PARAMETRI SISMICI'!$G$9*(B209/'PARAMETRI SISMICI'!$G$25+1/('PARAMETRI SISMICI'!$G$29*'PARAMETRI SISMICI'!$G$9)*(1-B209/'PARAMETRI SISMICI'!$G$25)),IF(B209&lt;'PARAMETRI SISMICI'!$G$26,'PARAMETRI SISMICI'!$G$20*'PARAMETRI SISMICI'!$G$23*'PARAMETRI SISMICI'!$G$29*'PARAMETRI SISMICI'!$G$9,IF(B209&lt;'PARAMETRI SISMICI'!$G$27,'PARAMETRI SISMICI'!$G$20*'PARAMETRI SISMICI'!$G$23*'PARAMETRI SISMICI'!$G$29*'PARAMETRI SISMICI'!$G$9*('PARAMETRI SISMICI'!$G$26/B209),'PARAMETRI SISMICI'!$G$20*'PARAMETRI SISMICI'!$G$23*'PARAMETRI SISMICI'!$G$29*'PARAMETRI SISMICI'!$G$9*(('PARAMETRI SISMICI'!$G$26*'PARAMETRI SISMICI'!$G$27)/B209^2))))</f>
        <v>0.16950522326589693</v>
      </c>
      <c r="D209" s="26">
        <f>1/'PARAMETRI SISMICI'!$G$19*IF(B209&lt;'PARAMETRI SISMICI'!$G$25,'PARAMETRI SISMICI'!$G$20*'PARAMETRI SISMICI'!$G$23*'PARAMETRI SISMICI'!$G$30*'PARAMETRI SISMICI'!$G$9*(B209/'PARAMETRI SISMICI'!$G$25+1/('PARAMETRI SISMICI'!$G$30*'PARAMETRI SISMICI'!$G$9)*(1-B209/'PARAMETRI SISMICI'!$G$25)),IF(B209&lt;'PARAMETRI SISMICI'!$G$26,'PARAMETRI SISMICI'!$G$20*'PARAMETRI SISMICI'!$G$23*'PARAMETRI SISMICI'!$G$30*'PARAMETRI SISMICI'!$G$9,IF(B209&lt;'PARAMETRI SISMICI'!$G$27,'PARAMETRI SISMICI'!$G$20*'PARAMETRI SISMICI'!$G$23*'PARAMETRI SISMICI'!$G$30*'PARAMETRI SISMICI'!$G$9*('PARAMETRI SISMICI'!$G$26/B209),'PARAMETRI SISMICI'!$G$20*'PARAMETRI SISMICI'!$G$23*'PARAMETRI SISMICI'!$G$30*'PARAMETRI SISMICI'!$G$9*(('PARAMETRI SISMICI'!$G$26*'PARAMETRI SISMICI'!$G$27)/B209^2))))</f>
        <v>5.8855980300658639E-2</v>
      </c>
      <c r="E209" s="5"/>
      <c r="F209" s="5"/>
      <c r="G209" s="5"/>
      <c r="H209" s="5"/>
      <c r="I209" s="5"/>
      <c r="J209" s="5"/>
      <c r="K209" s="5"/>
      <c r="L209" s="5"/>
      <c r="M209" s="5"/>
      <c r="N209" s="5"/>
    </row>
    <row r="210" spans="2:14" x14ac:dyDescent="0.25">
      <c r="B210" s="32">
        <f t="shared" si="3"/>
        <v>1.9900000000000015</v>
      </c>
      <c r="C210" s="26">
        <f>1/'PARAMETRI SISMICI'!$G$19*IF(B210&lt;'PARAMETRI SISMICI'!$G$25,'PARAMETRI SISMICI'!$G$20*'PARAMETRI SISMICI'!$G$23*'PARAMETRI SISMICI'!$G$29*'PARAMETRI SISMICI'!$G$9*(B210/'PARAMETRI SISMICI'!$G$25+1/('PARAMETRI SISMICI'!$G$29*'PARAMETRI SISMICI'!$G$9)*(1-B210/'PARAMETRI SISMICI'!$G$25)),IF(B210&lt;'PARAMETRI SISMICI'!$G$26,'PARAMETRI SISMICI'!$G$20*'PARAMETRI SISMICI'!$G$23*'PARAMETRI SISMICI'!$G$29*'PARAMETRI SISMICI'!$G$9,IF(B210&lt;'PARAMETRI SISMICI'!$G$27,'PARAMETRI SISMICI'!$G$20*'PARAMETRI SISMICI'!$G$23*'PARAMETRI SISMICI'!$G$29*'PARAMETRI SISMICI'!$G$9*('PARAMETRI SISMICI'!$G$26/B210),'PARAMETRI SISMICI'!$G$20*'PARAMETRI SISMICI'!$G$23*'PARAMETRI SISMICI'!$G$29*'PARAMETRI SISMICI'!$G$9*(('PARAMETRI SISMICI'!$G$26*'PARAMETRI SISMICI'!$G$27)/B210^2))))</f>
        <v>0.16865343822435974</v>
      </c>
      <c r="D210" s="26">
        <f>1/'PARAMETRI SISMICI'!$G$19*IF(B210&lt;'PARAMETRI SISMICI'!$G$25,'PARAMETRI SISMICI'!$G$20*'PARAMETRI SISMICI'!$G$23*'PARAMETRI SISMICI'!$G$30*'PARAMETRI SISMICI'!$G$9*(B210/'PARAMETRI SISMICI'!$G$25+1/('PARAMETRI SISMICI'!$G$30*'PARAMETRI SISMICI'!$G$9)*(1-B210/'PARAMETRI SISMICI'!$G$25)),IF(B210&lt;'PARAMETRI SISMICI'!$G$26,'PARAMETRI SISMICI'!$G$20*'PARAMETRI SISMICI'!$G$23*'PARAMETRI SISMICI'!$G$30*'PARAMETRI SISMICI'!$G$9,IF(B210&lt;'PARAMETRI SISMICI'!$G$27,'PARAMETRI SISMICI'!$G$20*'PARAMETRI SISMICI'!$G$23*'PARAMETRI SISMICI'!$G$30*'PARAMETRI SISMICI'!$G$9*('PARAMETRI SISMICI'!$G$26/B210),'PARAMETRI SISMICI'!$G$20*'PARAMETRI SISMICI'!$G$23*'PARAMETRI SISMICI'!$G$30*'PARAMETRI SISMICI'!$G$9*(('PARAMETRI SISMICI'!$G$26*'PARAMETRI SISMICI'!$G$27)/B210^2))))</f>
        <v>5.8560221605680467E-2</v>
      </c>
      <c r="E210" s="5"/>
      <c r="F210" s="5"/>
      <c r="G210" s="5"/>
      <c r="H210" s="5"/>
      <c r="I210" s="5"/>
      <c r="J210" s="5"/>
      <c r="K210" s="5"/>
      <c r="L210" s="5"/>
      <c r="M210" s="5"/>
      <c r="N210" s="5"/>
    </row>
    <row r="211" spans="2:14" x14ac:dyDescent="0.25">
      <c r="B211" s="32">
        <f t="shared" si="3"/>
        <v>2.0000000000000013</v>
      </c>
      <c r="C211" s="26">
        <f>1/'PARAMETRI SISMICI'!$G$19*IF(B211&lt;'PARAMETRI SISMICI'!$G$25,'PARAMETRI SISMICI'!$G$20*'PARAMETRI SISMICI'!$G$23*'PARAMETRI SISMICI'!$G$29*'PARAMETRI SISMICI'!$G$9*(B211/'PARAMETRI SISMICI'!$G$25+1/('PARAMETRI SISMICI'!$G$29*'PARAMETRI SISMICI'!$G$9)*(1-B211/'PARAMETRI SISMICI'!$G$25)),IF(B211&lt;'PARAMETRI SISMICI'!$G$26,'PARAMETRI SISMICI'!$G$20*'PARAMETRI SISMICI'!$G$23*'PARAMETRI SISMICI'!$G$29*'PARAMETRI SISMICI'!$G$9,IF(B211&lt;'PARAMETRI SISMICI'!$G$27,'PARAMETRI SISMICI'!$G$20*'PARAMETRI SISMICI'!$G$23*'PARAMETRI SISMICI'!$G$29*'PARAMETRI SISMICI'!$G$9*('PARAMETRI SISMICI'!$G$26/B211),'PARAMETRI SISMICI'!$G$20*'PARAMETRI SISMICI'!$G$23*'PARAMETRI SISMICI'!$G$29*'PARAMETRI SISMICI'!$G$9*(('PARAMETRI SISMICI'!$G$26*'PARAMETRI SISMICI'!$G$27)/B211^2))))</f>
        <v>0.16781017103323798</v>
      </c>
      <c r="D211" s="26">
        <f>1/'PARAMETRI SISMICI'!$G$19*IF(B211&lt;'PARAMETRI SISMICI'!$G$25,'PARAMETRI SISMICI'!$G$20*'PARAMETRI SISMICI'!$G$23*'PARAMETRI SISMICI'!$G$30*'PARAMETRI SISMICI'!$G$9*(B211/'PARAMETRI SISMICI'!$G$25+1/('PARAMETRI SISMICI'!$G$30*'PARAMETRI SISMICI'!$G$9)*(1-B211/'PARAMETRI SISMICI'!$G$25)),IF(B211&lt;'PARAMETRI SISMICI'!$G$26,'PARAMETRI SISMICI'!$G$20*'PARAMETRI SISMICI'!$G$23*'PARAMETRI SISMICI'!$G$30*'PARAMETRI SISMICI'!$G$9,IF(B211&lt;'PARAMETRI SISMICI'!$G$27,'PARAMETRI SISMICI'!$G$20*'PARAMETRI SISMICI'!$G$23*'PARAMETRI SISMICI'!$G$30*'PARAMETRI SISMICI'!$G$9*('PARAMETRI SISMICI'!$G$26/B211),'PARAMETRI SISMICI'!$G$20*'PARAMETRI SISMICI'!$G$23*'PARAMETRI SISMICI'!$G$30*'PARAMETRI SISMICI'!$G$9*(('PARAMETRI SISMICI'!$G$26*'PARAMETRI SISMICI'!$G$27)/B211^2))))</f>
        <v>5.8267420497652059E-2</v>
      </c>
      <c r="E211" s="5"/>
      <c r="F211" s="5"/>
      <c r="G211" s="5"/>
      <c r="H211" s="5"/>
      <c r="I211" s="5"/>
      <c r="J211" s="5"/>
      <c r="K211" s="5"/>
      <c r="L211" s="5"/>
      <c r="M211" s="5"/>
      <c r="N211" s="5"/>
    </row>
    <row r="212" spans="2:14" x14ac:dyDescent="0.25">
      <c r="B212" s="32">
        <f t="shared" si="3"/>
        <v>2.0100000000000011</v>
      </c>
      <c r="C212" s="26">
        <f>1/'PARAMETRI SISMICI'!$G$19*IF(B212&lt;'PARAMETRI SISMICI'!$G$25,'PARAMETRI SISMICI'!$G$20*'PARAMETRI SISMICI'!$G$23*'PARAMETRI SISMICI'!$G$29*'PARAMETRI SISMICI'!$G$9*(B212/'PARAMETRI SISMICI'!$G$25+1/('PARAMETRI SISMICI'!$G$29*'PARAMETRI SISMICI'!$G$9)*(1-B212/'PARAMETRI SISMICI'!$G$25)),IF(B212&lt;'PARAMETRI SISMICI'!$G$26,'PARAMETRI SISMICI'!$G$20*'PARAMETRI SISMICI'!$G$23*'PARAMETRI SISMICI'!$G$29*'PARAMETRI SISMICI'!$G$9,IF(B212&lt;'PARAMETRI SISMICI'!$G$27,'PARAMETRI SISMICI'!$G$20*'PARAMETRI SISMICI'!$G$23*'PARAMETRI SISMICI'!$G$29*'PARAMETRI SISMICI'!$G$9*('PARAMETRI SISMICI'!$G$26/B212),'PARAMETRI SISMICI'!$G$20*'PARAMETRI SISMICI'!$G$23*'PARAMETRI SISMICI'!$G$29*'PARAMETRI SISMICI'!$G$9*(('PARAMETRI SISMICI'!$G$26*'PARAMETRI SISMICI'!$G$27)/B212^2))))</f>
        <v>0.16697529456043581</v>
      </c>
      <c r="D212" s="26">
        <f>1/'PARAMETRI SISMICI'!$G$19*IF(B212&lt;'PARAMETRI SISMICI'!$G$25,'PARAMETRI SISMICI'!$G$20*'PARAMETRI SISMICI'!$G$23*'PARAMETRI SISMICI'!$G$30*'PARAMETRI SISMICI'!$G$9*(B212/'PARAMETRI SISMICI'!$G$25+1/('PARAMETRI SISMICI'!$G$30*'PARAMETRI SISMICI'!$G$9)*(1-B212/'PARAMETRI SISMICI'!$G$25)),IF(B212&lt;'PARAMETRI SISMICI'!$G$26,'PARAMETRI SISMICI'!$G$20*'PARAMETRI SISMICI'!$G$23*'PARAMETRI SISMICI'!$G$30*'PARAMETRI SISMICI'!$G$9,IF(B212&lt;'PARAMETRI SISMICI'!$G$27,'PARAMETRI SISMICI'!$G$20*'PARAMETRI SISMICI'!$G$23*'PARAMETRI SISMICI'!$G$30*'PARAMETRI SISMICI'!$G$9*('PARAMETRI SISMICI'!$G$26/B212),'PARAMETRI SISMICI'!$G$20*'PARAMETRI SISMICI'!$G$23*'PARAMETRI SISMICI'!$G$30*'PARAMETRI SISMICI'!$G$9*(('PARAMETRI SISMICI'!$G$26*'PARAMETRI SISMICI'!$G$27)/B212^2))))</f>
        <v>5.7977532833484655E-2</v>
      </c>
      <c r="E212" s="5"/>
      <c r="F212" s="5"/>
      <c r="G212" s="5"/>
      <c r="H212" s="5"/>
      <c r="I212" s="5"/>
      <c r="J212" s="5"/>
      <c r="K212" s="5"/>
      <c r="L212" s="5"/>
      <c r="M212" s="5"/>
      <c r="N212" s="5"/>
    </row>
    <row r="213" spans="2:14" x14ac:dyDescent="0.25">
      <c r="B213" s="32">
        <f t="shared" si="3"/>
        <v>2.0200000000000009</v>
      </c>
      <c r="C213" s="26">
        <f>1/'PARAMETRI SISMICI'!$G$19*IF(B213&lt;'PARAMETRI SISMICI'!$G$25,'PARAMETRI SISMICI'!$G$20*'PARAMETRI SISMICI'!$G$23*'PARAMETRI SISMICI'!$G$29*'PARAMETRI SISMICI'!$G$9*(B213/'PARAMETRI SISMICI'!$G$25+1/('PARAMETRI SISMICI'!$G$29*'PARAMETRI SISMICI'!$G$9)*(1-B213/'PARAMETRI SISMICI'!$G$25)),IF(B213&lt;'PARAMETRI SISMICI'!$G$26,'PARAMETRI SISMICI'!$G$20*'PARAMETRI SISMICI'!$G$23*'PARAMETRI SISMICI'!$G$29*'PARAMETRI SISMICI'!$G$9,IF(B213&lt;'PARAMETRI SISMICI'!$G$27,'PARAMETRI SISMICI'!$G$20*'PARAMETRI SISMICI'!$G$23*'PARAMETRI SISMICI'!$G$29*'PARAMETRI SISMICI'!$G$9*('PARAMETRI SISMICI'!$G$26/B213),'PARAMETRI SISMICI'!$G$20*'PARAMETRI SISMICI'!$G$23*'PARAMETRI SISMICI'!$G$29*'PARAMETRI SISMICI'!$G$9*(('PARAMETRI SISMICI'!$G$26*'PARAMETRI SISMICI'!$G$27)/B213^2))))</f>
        <v>0.16614868419132475</v>
      </c>
      <c r="D213" s="26">
        <f>1/'PARAMETRI SISMICI'!$G$19*IF(B213&lt;'PARAMETRI SISMICI'!$G$25,'PARAMETRI SISMICI'!$G$20*'PARAMETRI SISMICI'!$G$23*'PARAMETRI SISMICI'!$G$30*'PARAMETRI SISMICI'!$G$9*(B213/'PARAMETRI SISMICI'!$G$25+1/('PARAMETRI SISMICI'!$G$30*'PARAMETRI SISMICI'!$G$9)*(1-B213/'PARAMETRI SISMICI'!$G$25)),IF(B213&lt;'PARAMETRI SISMICI'!$G$26,'PARAMETRI SISMICI'!$G$20*'PARAMETRI SISMICI'!$G$23*'PARAMETRI SISMICI'!$G$30*'PARAMETRI SISMICI'!$G$9,IF(B213&lt;'PARAMETRI SISMICI'!$G$27,'PARAMETRI SISMICI'!$G$20*'PARAMETRI SISMICI'!$G$23*'PARAMETRI SISMICI'!$G$30*'PARAMETRI SISMICI'!$G$9*('PARAMETRI SISMICI'!$G$26/B213),'PARAMETRI SISMICI'!$G$20*'PARAMETRI SISMICI'!$G$23*'PARAMETRI SISMICI'!$G$30*'PARAMETRI SISMICI'!$G$9*(('PARAMETRI SISMICI'!$G$26*'PARAMETRI SISMICI'!$G$27)/B213^2))))</f>
        <v>5.7690515344209978E-2</v>
      </c>
      <c r="E213" s="5"/>
      <c r="F213" s="5"/>
      <c r="G213" s="5"/>
      <c r="H213" s="5"/>
      <c r="I213" s="5"/>
      <c r="J213" s="5"/>
      <c r="K213" s="5"/>
      <c r="L213" s="5"/>
      <c r="M213" s="5"/>
      <c r="N213" s="5"/>
    </row>
    <row r="214" spans="2:14" x14ac:dyDescent="0.25">
      <c r="B214" s="32">
        <f t="shared" si="3"/>
        <v>2.0300000000000007</v>
      </c>
      <c r="C214" s="26">
        <f>1/'PARAMETRI SISMICI'!$G$19*IF(B214&lt;'PARAMETRI SISMICI'!$G$25,'PARAMETRI SISMICI'!$G$20*'PARAMETRI SISMICI'!$G$23*'PARAMETRI SISMICI'!$G$29*'PARAMETRI SISMICI'!$G$9*(B214/'PARAMETRI SISMICI'!$G$25+1/('PARAMETRI SISMICI'!$G$29*'PARAMETRI SISMICI'!$G$9)*(1-B214/'PARAMETRI SISMICI'!$G$25)),IF(B214&lt;'PARAMETRI SISMICI'!$G$26,'PARAMETRI SISMICI'!$G$20*'PARAMETRI SISMICI'!$G$23*'PARAMETRI SISMICI'!$G$29*'PARAMETRI SISMICI'!$G$9,IF(B214&lt;'PARAMETRI SISMICI'!$G$27,'PARAMETRI SISMICI'!$G$20*'PARAMETRI SISMICI'!$G$23*'PARAMETRI SISMICI'!$G$29*'PARAMETRI SISMICI'!$G$9*('PARAMETRI SISMICI'!$G$26/B214),'PARAMETRI SISMICI'!$G$20*'PARAMETRI SISMICI'!$G$23*'PARAMETRI SISMICI'!$G$29*'PARAMETRI SISMICI'!$G$9*(('PARAMETRI SISMICI'!$G$26*'PARAMETRI SISMICI'!$G$27)/B214^2))))</f>
        <v>0.16533021776673695</v>
      </c>
      <c r="D214" s="26">
        <f>1/'PARAMETRI SISMICI'!$G$19*IF(B214&lt;'PARAMETRI SISMICI'!$G$25,'PARAMETRI SISMICI'!$G$20*'PARAMETRI SISMICI'!$G$23*'PARAMETRI SISMICI'!$G$30*'PARAMETRI SISMICI'!$G$9*(B214/'PARAMETRI SISMICI'!$G$25+1/('PARAMETRI SISMICI'!$G$30*'PARAMETRI SISMICI'!$G$9)*(1-B214/'PARAMETRI SISMICI'!$G$25)),IF(B214&lt;'PARAMETRI SISMICI'!$G$26,'PARAMETRI SISMICI'!$G$20*'PARAMETRI SISMICI'!$G$23*'PARAMETRI SISMICI'!$G$30*'PARAMETRI SISMICI'!$G$9,IF(B214&lt;'PARAMETRI SISMICI'!$G$27,'PARAMETRI SISMICI'!$G$20*'PARAMETRI SISMICI'!$G$23*'PARAMETRI SISMICI'!$G$30*'PARAMETRI SISMICI'!$G$9*('PARAMETRI SISMICI'!$G$26/B214),'PARAMETRI SISMICI'!$G$20*'PARAMETRI SISMICI'!$G$23*'PARAMETRI SISMICI'!$G$30*'PARAMETRI SISMICI'!$G$9*(('PARAMETRI SISMICI'!$G$26*'PARAMETRI SISMICI'!$G$27)/B214^2))))</f>
        <v>5.7406325613450326E-2</v>
      </c>
      <c r="E214" s="5"/>
      <c r="F214" s="5"/>
      <c r="G214" s="5"/>
      <c r="H214" s="5"/>
      <c r="I214" s="5"/>
      <c r="J214" s="5"/>
      <c r="K214" s="5"/>
      <c r="L214" s="5"/>
      <c r="M214" s="5"/>
      <c r="N214" s="5"/>
    </row>
    <row r="215" spans="2:14" x14ac:dyDescent="0.25">
      <c r="B215" s="32">
        <f t="shared" si="3"/>
        <v>2.0400000000000005</v>
      </c>
      <c r="C215" s="26">
        <f>1/'PARAMETRI SISMICI'!$G$19*IF(B215&lt;'PARAMETRI SISMICI'!$G$25,'PARAMETRI SISMICI'!$G$20*'PARAMETRI SISMICI'!$G$23*'PARAMETRI SISMICI'!$G$29*'PARAMETRI SISMICI'!$G$9*(B215/'PARAMETRI SISMICI'!$G$25+1/('PARAMETRI SISMICI'!$G$29*'PARAMETRI SISMICI'!$G$9)*(1-B215/'PARAMETRI SISMICI'!$G$25)),IF(B215&lt;'PARAMETRI SISMICI'!$G$26,'PARAMETRI SISMICI'!$G$20*'PARAMETRI SISMICI'!$G$23*'PARAMETRI SISMICI'!$G$29*'PARAMETRI SISMICI'!$G$9,IF(B215&lt;'PARAMETRI SISMICI'!$G$27,'PARAMETRI SISMICI'!$G$20*'PARAMETRI SISMICI'!$G$23*'PARAMETRI SISMICI'!$G$29*'PARAMETRI SISMICI'!$G$9*('PARAMETRI SISMICI'!$G$26/B215),'PARAMETRI SISMICI'!$G$20*'PARAMETRI SISMICI'!$G$23*'PARAMETRI SISMICI'!$G$29*'PARAMETRI SISMICI'!$G$9*(('PARAMETRI SISMICI'!$G$26*'PARAMETRI SISMICI'!$G$27)/B215^2))))</f>
        <v>0.16451977552278238</v>
      </c>
      <c r="D215" s="26">
        <f>1/'PARAMETRI SISMICI'!$G$19*IF(B215&lt;'PARAMETRI SISMICI'!$G$25,'PARAMETRI SISMICI'!$G$20*'PARAMETRI SISMICI'!$G$23*'PARAMETRI SISMICI'!$G$30*'PARAMETRI SISMICI'!$G$9*(B215/'PARAMETRI SISMICI'!$G$25+1/('PARAMETRI SISMICI'!$G$30*'PARAMETRI SISMICI'!$G$9)*(1-B215/'PARAMETRI SISMICI'!$G$25)),IF(B215&lt;'PARAMETRI SISMICI'!$G$26,'PARAMETRI SISMICI'!$G$20*'PARAMETRI SISMICI'!$G$23*'PARAMETRI SISMICI'!$G$30*'PARAMETRI SISMICI'!$G$9,IF(B215&lt;'PARAMETRI SISMICI'!$G$27,'PARAMETRI SISMICI'!$G$20*'PARAMETRI SISMICI'!$G$23*'PARAMETRI SISMICI'!$G$30*'PARAMETRI SISMICI'!$G$9*('PARAMETRI SISMICI'!$G$26/B215),'PARAMETRI SISMICI'!$G$20*'PARAMETRI SISMICI'!$G$23*'PARAMETRI SISMICI'!$G$30*'PARAMETRI SISMICI'!$G$9*(('PARAMETRI SISMICI'!$G$26*'PARAMETRI SISMICI'!$G$27)/B215^2))))</f>
        <v>5.712492205652165E-2</v>
      </c>
      <c r="E215" s="5"/>
      <c r="F215" s="5"/>
      <c r="G215" s="5"/>
      <c r="H215" s="5"/>
      <c r="I215" s="5"/>
      <c r="J215" s="5"/>
      <c r="K215" s="5"/>
      <c r="L215" s="5"/>
      <c r="M215" s="5"/>
      <c r="N215" s="5"/>
    </row>
    <row r="216" spans="2:14" x14ac:dyDescent="0.25">
      <c r="B216" s="32">
        <f t="shared" si="3"/>
        <v>2.0500000000000003</v>
      </c>
      <c r="C216" s="26">
        <f>1/'PARAMETRI SISMICI'!$G$19*IF(B216&lt;'PARAMETRI SISMICI'!$G$25,'PARAMETRI SISMICI'!$G$20*'PARAMETRI SISMICI'!$G$23*'PARAMETRI SISMICI'!$G$29*'PARAMETRI SISMICI'!$G$9*(B216/'PARAMETRI SISMICI'!$G$25+1/('PARAMETRI SISMICI'!$G$29*'PARAMETRI SISMICI'!$G$9)*(1-B216/'PARAMETRI SISMICI'!$G$25)),IF(B216&lt;'PARAMETRI SISMICI'!$G$26,'PARAMETRI SISMICI'!$G$20*'PARAMETRI SISMICI'!$G$23*'PARAMETRI SISMICI'!$G$29*'PARAMETRI SISMICI'!$G$9,IF(B216&lt;'PARAMETRI SISMICI'!$G$27,'PARAMETRI SISMICI'!$G$20*'PARAMETRI SISMICI'!$G$23*'PARAMETRI SISMICI'!$G$29*'PARAMETRI SISMICI'!$G$9*('PARAMETRI SISMICI'!$G$26/B216),'PARAMETRI SISMICI'!$G$20*'PARAMETRI SISMICI'!$G$23*'PARAMETRI SISMICI'!$G$29*'PARAMETRI SISMICI'!$G$9*(('PARAMETRI SISMICI'!$G$26*'PARAMETRI SISMICI'!$G$27)/B216^2))))</f>
        <v>0.16371724003242735</v>
      </c>
      <c r="D216" s="26">
        <f>1/'PARAMETRI SISMICI'!$G$19*IF(B216&lt;'PARAMETRI SISMICI'!$G$25,'PARAMETRI SISMICI'!$G$20*'PARAMETRI SISMICI'!$G$23*'PARAMETRI SISMICI'!$G$30*'PARAMETRI SISMICI'!$G$9*(B216/'PARAMETRI SISMICI'!$G$25+1/('PARAMETRI SISMICI'!$G$30*'PARAMETRI SISMICI'!$G$9)*(1-B216/'PARAMETRI SISMICI'!$G$25)),IF(B216&lt;'PARAMETRI SISMICI'!$G$26,'PARAMETRI SISMICI'!$G$20*'PARAMETRI SISMICI'!$G$23*'PARAMETRI SISMICI'!$G$30*'PARAMETRI SISMICI'!$G$9,IF(B216&lt;'PARAMETRI SISMICI'!$G$27,'PARAMETRI SISMICI'!$G$20*'PARAMETRI SISMICI'!$G$23*'PARAMETRI SISMICI'!$G$30*'PARAMETRI SISMICI'!$G$9*('PARAMETRI SISMICI'!$G$26/B216),'PARAMETRI SISMICI'!$G$20*'PARAMETRI SISMICI'!$G$23*'PARAMETRI SISMICI'!$G$30*'PARAMETRI SISMICI'!$G$9*(('PARAMETRI SISMICI'!$G$26*'PARAMETRI SISMICI'!$G$27)/B216^2))))</f>
        <v>5.684626390014838E-2</v>
      </c>
      <c r="E216" s="5"/>
      <c r="F216" s="5"/>
      <c r="G216" s="5"/>
      <c r="H216" s="5"/>
      <c r="I216" s="5"/>
      <c r="J216" s="5"/>
      <c r="K216" s="5"/>
      <c r="L216" s="5"/>
      <c r="M216" s="5"/>
      <c r="N216" s="5"/>
    </row>
    <row r="217" spans="2:14" x14ac:dyDescent="0.25">
      <c r="B217" s="32">
        <f t="shared" si="3"/>
        <v>2.06</v>
      </c>
      <c r="C217" s="26">
        <f>1/'PARAMETRI SISMICI'!$G$19*IF(B217&lt;'PARAMETRI SISMICI'!$G$25,'PARAMETRI SISMICI'!$G$20*'PARAMETRI SISMICI'!$G$23*'PARAMETRI SISMICI'!$G$29*'PARAMETRI SISMICI'!$G$9*(B217/'PARAMETRI SISMICI'!$G$25+1/('PARAMETRI SISMICI'!$G$29*'PARAMETRI SISMICI'!$G$9)*(1-B217/'PARAMETRI SISMICI'!$G$25)),IF(B217&lt;'PARAMETRI SISMICI'!$G$26,'PARAMETRI SISMICI'!$G$20*'PARAMETRI SISMICI'!$G$23*'PARAMETRI SISMICI'!$G$29*'PARAMETRI SISMICI'!$G$9,IF(B217&lt;'PARAMETRI SISMICI'!$G$27,'PARAMETRI SISMICI'!$G$20*'PARAMETRI SISMICI'!$G$23*'PARAMETRI SISMICI'!$G$29*'PARAMETRI SISMICI'!$G$9*('PARAMETRI SISMICI'!$G$26/B217),'PARAMETRI SISMICI'!$G$20*'PARAMETRI SISMICI'!$G$23*'PARAMETRI SISMICI'!$G$29*'PARAMETRI SISMICI'!$G$9*(('PARAMETRI SISMICI'!$G$26*'PARAMETRI SISMICI'!$G$27)/B217^2))))</f>
        <v>0.16292249614877483</v>
      </c>
      <c r="D217" s="26">
        <f>1/'PARAMETRI SISMICI'!$G$19*IF(B217&lt;'PARAMETRI SISMICI'!$G$25,'PARAMETRI SISMICI'!$G$20*'PARAMETRI SISMICI'!$G$23*'PARAMETRI SISMICI'!$G$30*'PARAMETRI SISMICI'!$G$9*(B217/'PARAMETRI SISMICI'!$G$25+1/('PARAMETRI SISMICI'!$G$30*'PARAMETRI SISMICI'!$G$9)*(1-B217/'PARAMETRI SISMICI'!$G$25)),IF(B217&lt;'PARAMETRI SISMICI'!$G$26,'PARAMETRI SISMICI'!$G$20*'PARAMETRI SISMICI'!$G$23*'PARAMETRI SISMICI'!$G$30*'PARAMETRI SISMICI'!$G$9,IF(B217&lt;'PARAMETRI SISMICI'!$G$27,'PARAMETRI SISMICI'!$G$20*'PARAMETRI SISMICI'!$G$23*'PARAMETRI SISMICI'!$G$30*'PARAMETRI SISMICI'!$G$9*('PARAMETRI SISMICI'!$G$26/B217),'PARAMETRI SISMICI'!$G$20*'PARAMETRI SISMICI'!$G$23*'PARAMETRI SISMICI'!$G$30*'PARAMETRI SISMICI'!$G$9*(('PARAMETRI SISMICI'!$G$26*'PARAMETRI SISMICI'!$G$27)/B217^2))))</f>
        <v>5.6570311162769032E-2</v>
      </c>
      <c r="E217" s="5"/>
      <c r="F217" s="5"/>
      <c r="G217" s="5"/>
      <c r="H217" s="5"/>
      <c r="I217" s="5"/>
      <c r="J217" s="5"/>
      <c r="K217" s="5"/>
      <c r="L217" s="5"/>
      <c r="M217" s="5"/>
      <c r="N217" s="5"/>
    </row>
    <row r="218" spans="2:14" x14ac:dyDescent="0.25">
      <c r="B218" s="32">
        <f t="shared" si="3"/>
        <v>2.0699999999999998</v>
      </c>
      <c r="C218" s="26">
        <f>1/'PARAMETRI SISMICI'!$G$19*IF(B218&lt;'PARAMETRI SISMICI'!$G$25,'PARAMETRI SISMICI'!$G$20*'PARAMETRI SISMICI'!$G$23*'PARAMETRI SISMICI'!$G$29*'PARAMETRI SISMICI'!$G$9*(B218/'PARAMETRI SISMICI'!$G$25+1/('PARAMETRI SISMICI'!$G$29*'PARAMETRI SISMICI'!$G$9)*(1-B218/'PARAMETRI SISMICI'!$G$25)),IF(B218&lt;'PARAMETRI SISMICI'!$G$26,'PARAMETRI SISMICI'!$G$20*'PARAMETRI SISMICI'!$G$23*'PARAMETRI SISMICI'!$G$29*'PARAMETRI SISMICI'!$G$9,IF(B218&lt;'PARAMETRI SISMICI'!$G$27,'PARAMETRI SISMICI'!$G$20*'PARAMETRI SISMICI'!$G$23*'PARAMETRI SISMICI'!$G$29*'PARAMETRI SISMICI'!$G$9*('PARAMETRI SISMICI'!$G$26/B218),'PARAMETRI SISMICI'!$G$20*'PARAMETRI SISMICI'!$G$23*'PARAMETRI SISMICI'!$G$29*'PARAMETRI SISMICI'!$G$9*(('PARAMETRI SISMICI'!$G$26*'PARAMETRI SISMICI'!$G$27)/B218^2))))</f>
        <v>0.1621354309499885</v>
      </c>
      <c r="D218" s="26">
        <f>1/'PARAMETRI SISMICI'!$G$19*IF(B218&lt;'PARAMETRI SISMICI'!$G$25,'PARAMETRI SISMICI'!$G$20*'PARAMETRI SISMICI'!$G$23*'PARAMETRI SISMICI'!$G$30*'PARAMETRI SISMICI'!$G$9*(B218/'PARAMETRI SISMICI'!$G$25+1/('PARAMETRI SISMICI'!$G$30*'PARAMETRI SISMICI'!$G$9)*(1-B218/'PARAMETRI SISMICI'!$G$25)),IF(B218&lt;'PARAMETRI SISMICI'!$G$26,'PARAMETRI SISMICI'!$G$20*'PARAMETRI SISMICI'!$G$23*'PARAMETRI SISMICI'!$G$30*'PARAMETRI SISMICI'!$G$9,IF(B218&lt;'PARAMETRI SISMICI'!$G$27,'PARAMETRI SISMICI'!$G$20*'PARAMETRI SISMICI'!$G$23*'PARAMETRI SISMICI'!$G$30*'PARAMETRI SISMICI'!$G$9*('PARAMETRI SISMICI'!$G$26/B218),'PARAMETRI SISMICI'!$G$20*'PARAMETRI SISMICI'!$G$23*'PARAMETRI SISMICI'!$G$30*'PARAMETRI SISMICI'!$G$9*(('PARAMETRI SISMICI'!$G$26*'PARAMETRI SISMICI'!$G$27)/B218^2))))</f>
        <v>5.6297024635412661E-2</v>
      </c>
      <c r="E218" s="5"/>
      <c r="F218" s="5"/>
      <c r="G218" s="5"/>
      <c r="H218" s="5"/>
      <c r="I218" s="5"/>
      <c r="J218" s="5"/>
      <c r="K218" s="5"/>
      <c r="L218" s="5"/>
      <c r="M218" s="5"/>
      <c r="N218" s="5"/>
    </row>
    <row r="219" spans="2:14" x14ac:dyDescent="0.25">
      <c r="B219" s="32">
        <f t="shared" si="3"/>
        <v>2.0799999999999996</v>
      </c>
      <c r="C219" s="26">
        <f>1/'PARAMETRI SISMICI'!$G$19*IF(B219&lt;'PARAMETRI SISMICI'!$G$25,'PARAMETRI SISMICI'!$G$20*'PARAMETRI SISMICI'!$G$23*'PARAMETRI SISMICI'!$G$29*'PARAMETRI SISMICI'!$G$9*(B219/'PARAMETRI SISMICI'!$G$25+1/('PARAMETRI SISMICI'!$G$29*'PARAMETRI SISMICI'!$G$9)*(1-B219/'PARAMETRI SISMICI'!$G$25)),IF(B219&lt;'PARAMETRI SISMICI'!$G$26,'PARAMETRI SISMICI'!$G$20*'PARAMETRI SISMICI'!$G$23*'PARAMETRI SISMICI'!$G$29*'PARAMETRI SISMICI'!$G$9,IF(B219&lt;'PARAMETRI SISMICI'!$G$27,'PARAMETRI SISMICI'!$G$20*'PARAMETRI SISMICI'!$G$23*'PARAMETRI SISMICI'!$G$29*'PARAMETRI SISMICI'!$G$9*('PARAMETRI SISMICI'!$G$26/B219),'PARAMETRI SISMICI'!$G$20*'PARAMETRI SISMICI'!$G$23*'PARAMETRI SISMICI'!$G$29*'PARAMETRI SISMICI'!$G$9*(('PARAMETRI SISMICI'!$G$26*'PARAMETRI SISMICI'!$G$27)/B219^2))))</f>
        <v>0.16135593368580586</v>
      </c>
      <c r="D219" s="26">
        <f>1/'PARAMETRI SISMICI'!$G$19*IF(B219&lt;'PARAMETRI SISMICI'!$G$25,'PARAMETRI SISMICI'!$G$20*'PARAMETRI SISMICI'!$G$23*'PARAMETRI SISMICI'!$G$30*'PARAMETRI SISMICI'!$G$9*(B219/'PARAMETRI SISMICI'!$G$25+1/('PARAMETRI SISMICI'!$G$30*'PARAMETRI SISMICI'!$G$9)*(1-B219/'PARAMETRI SISMICI'!$G$25)),IF(B219&lt;'PARAMETRI SISMICI'!$G$26,'PARAMETRI SISMICI'!$G$20*'PARAMETRI SISMICI'!$G$23*'PARAMETRI SISMICI'!$G$30*'PARAMETRI SISMICI'!$G$9,IF(B219&lt;'PARAMETRI SISMICI'!$G$27,'PARAMETRI SISMICI'!$G$20*'PARAMETRI SISMICI'!$G$23*'PARAMETRI SISMICI'!$G$30*'PARAMETRI SISMICI'!$G$9*('PARAMETRI SISMICI'!$G$26/B219),'PARAMETRI SISMICI'!$G$20*'PARAMETRI SISMICI'!$G$23*'PARAMETRI SISMICI'!$G$30*'PARAMETRI SISMICI'!$G$9*(('PARAMETRI SISMICI'!$G$26*'PARAMETRI SISMICI'!$G$27)/B219^2))))</f>
        <v>5.6026365863127037E-2</v>
      </c>
      <c r="E219" s="5"/>
      <c r="F219" s="5"/>
      <c r="G219" s="5"/>
      <c r="H219" s="5"/>
      <c r="I219" s="5"/>
      <c r="J219" s="5"/>
      <c r="K219" s="5"/>
      <c r="L219" s="5"/>
      <c r="M219" s="5"/>
      <c r="N219" s="5"/>
    </row>
    <row r="220" spans="2:14" x14ac:dyDescent="0.25">
      <c r="B220" s="32">
        <f t="shared" si="3"/>
        <v>2.0899999999999994</v>
      </c>
      <c r="C220" s="26">
        <f>1/'PARAMETRI SISMICI'!$G$19*IF(B220&lt;'PARAMETRI SISMICI'!$G$25,'PARAMETRI SISMICI'!$G$20*'PARAMETRI SISMICI'!$G$23*'PARAMETRI SISMICI'!$G$29*'PARAMETRI SISMICI'!$G$9*(B220/'PARAMETRI SISMICI'!$G$25+1/('PARAMETRI SISMICI'!$G$29*'PARAMETRI SISMICI'!$G$9)*(1-B220/'PARAMETRI SISMICI'!$G$25)),IF(B220&lt;'PARAMETRI SISMICI'!$G$26,'PARAMETRI SISMICI'!$G$20*'PARAMETRI SISMICI'!$G$23*'PARAMETRI SISMICI'!$G$29*'PARAMETRI SISMICI'!$G$9,IF(B220&lt;'PARAMETRI SISMICI'!$G$27,'PARAMETRI SISMICI'!$G$20*'PARAMETRI SISMICI'!$G$23*'PARAMETRI SISMICI'!$G$29*'PARAMETRI SISMICI'!$G$9*('PARAMETRI SISMICI'!$G$26/B220),'PARAMETRI SISMICI'!$G$20*'PARAMETRI SISMICI'!$G$23*'PARAMETRI SISMICI'!$G$29*'PARAMETRI SISMICI'!$G$9*(('PARAMETRI SISMICI'!$G$26*'PARAMETRI SISMICI'!$G$27)/B220^2))))</f>
        <v>0.16058389572558673</v>
      </c>
      <c r="D220" s="26">
        <f>1/'PARAMETRI SISMICI'!$G$19*IF(B220&lt;'PARAMETRI SISMICI'!$G$25,'PARAMETRI SISMICI'!$G$20*'PARAMETRI SISMICI'!$G$23*'PARAMETRI SISMICI'!$G$30*'PARAMETRI SISMICI'!$G$9*(B220/'PARAMETRI SISMICI'!$G$25+1/('PARAMETRI SISMICI'!$G$30*'PARAMETRI SISMICI'!$G$9)*(1-B220/'PARAMETRI SISMICI'!$G$25)),IF(B220&lt;'PARAMETRI SISMICI'!$G$26,'PARAMETRI SISMICI'!$G$20*'PARAMETRI SISMICI'!$G$23*'PARAMETRI SISMICI'!$G$30*'PARAMETRI SISMICI'!$G$9,IF(B220&lt;'PARAMETRI SISMICI'!$G$27,'PARAMETRI SISMICI'!$G$20*'PARAMETRI SISMICI'!$G$23*'PARAMETRI SISMICI'!$G$30*'PARAMETRI SISMICI'!$G$9*('PARAMETRI SISMICI'!$G$26/B220),'PARAMETRI SISMICI'!$G$20*'PARAMETRI SISMICI'!$G$23*'PARAMETRI SISMICI'!$G$30*'PARAMETRI SISMICI'!$G$9*(('PARAMETRI SISMICI'!$G$26*'PARAMETRI SISMICI'!$G$27)/B220^2))))</f>
        <v>5.5758297126939825E-2</v>
      </c>
      <c r="E220" s="5"/>
      <c r="F220" s="5"/>
      <c r="G220" s="5"/>
      <c r="H220" s="5"/>
      <c r="I220" s="5"/>
      <c r="J220" s="5"/>
      <c r="K220" s="5"/>
      <c r="L220" s="5"/>
      <c r="M220" s="5"/>
      <c r="N220" s="5"/>
    </row>
    <row r="221" spans="2:14" x14ac:dyDescent="0.25">
      <c r="B221" s="32">
        <f t="shared" si="3"/>
        <v>2.0999999999999992</v>
      </c>
      <c r="C221" s="26">
        <f>1/'PARAMETRI SISMICI'!$G$19*IF(B221&lt;'PARAMETRI SISMICI'!$G$25,'PARAMETRI SISMICI'!$G$20*'PARAMETRI SISMICI'!$G$23*'PARAMETRI SISMICI'!$G$29*'PARAMETRI SISMICI'!$G$9*(B221/'PARAMETRI SISMICI'!$G$25+1/('PARAMETRI SISMICI'!$G$29*'PARAMETRI SISMICI'!$G$9)*(1-B221/'PARAMETRI SISMICI'!$G$25)),IF(B221&lt;'PARAMETRI SISMICI'!$G$26,'PARAMETRI SISMICI'!$G$20*'PARAMETRI SISMICI'!$G$23*'PARAMETRI SISMICI'!$G$29*'PARAMETRI SISMICI'!$G$9,IF(B221&lt;'PARAMETRI SISMICI'!$G$27,'PARAMETRI SISMICI'!$G$20*'PARAMETRI SISMICI'!$G$23*'PARAMETRI SISMICI'!$G$29*'PARAMETRI SISMICI'!$G$9*('PARAMETRI SISMICI'!$G$26/B221),'PARAMETRI SISMICI'!$G$20*'PARAMETRI SISMICI'!$G$23*'PARAMETRI SISMICI'!$G$29*'PARAMETRI SISMICI'!$G$9*(('PARAMETRI SISMICI'!$G$26*'PARAMETRI SISMICI'!$G$27)/B221^2))))</f>
        <v>0.15981921050784584</v>
      </c>
      <c r="D221" s="26">
        <f>1/'PARAMETRI SISMICI'!$G$19*IF(B221&lt;'PARAMETRI SISMICI'!$G$25,'PARAMETRI SISMICI'!$G$20*'PARAMETRI SISMICI'!$G$23*'PARAMETRI SISMICI'!$G$30*'PARAMETRI SISMICI'!$G$9*(B221/'PARAMETRI SISMICI'!$G$25+1/('PARAMETRI SISMICI'!$G$30*'PARAMETRI SISMICI'!$G$9)*(1-B221/'PARAMETRI SISMICI'!$G$25)),IF(B221&lt;'PARAMETRI SISMICI'!$G$26,'PARAMETRI SISMICI'!$G$20*'PARAMETRI SISMICI'!$G$23*'PARAMETRI SISMICI'!$G$30*'PARAMETRI SISMICI'!$G$9,IF(B221&lt;'PARAMETRI SISMICI'!$G$27,'PARAMETRI SISMICI'!$G$20*'PARAMETRI SISMICI'!$G$23*'PARAMETRI SISMICI'!$G$30*'PARAMETRI SISMICI'!$G$9*('PARAMETRI SISMICI'!$G$26/B221),'PARAMETRI SISMICI'!$G$20*'PARAMETRI SISMICI'!$G$23*'PARAMETRI SISMICI'!$G$30*'PARAMETRI SISMICI'!$G$9*(('PARAMETRI SISMICI'!$G$26*'PARAMETRI SISMICI'!$G$27)/B221^2))))</f>
        <v>5.5492781426335361E-2</v>
      </c>
      <c r="E221" s="5"/>
      <c r="F221" s="5"/>
      <c r="G221" s="5"/>
      <c r="H221" s="5"/>
      <c r="I221" s="5"/>
      <c r="J221" s="5"/>
      <c r="K221" s="5"/>
      <c r="L221" s="5"/>
      <c r="M221" s="5"/>
      <c r="N221" s="5"/>
    </row>
    <row r="222" spans="2:14" x14ac:dyDescent="0.25">
      <c r="B222" s="32">
        <f t="shared" si="3"/>
        <v>2.109999999999999</v>
      </c>
      <c r="C222" s="26">
        <f>1/'PARAMETRI SISMICI'!$G$19*IF(B222&lt;'PARAMETRI SISMICI'!$G$25,'PARAMETRI SISMICI'!$G$20*'PARAMETRI SISMICI'!$G$23*'PARAMETRI SISMICI'!$G$29*'PARAMETRI SISMICI'!$G$9*(B222/'PARAMETRI SISMICI'!$G$25+1/('PARAMETRI SISMICI'!$G$29*'PARAMETRI SISMICI'!$G$9)*(1-B222/'PARAMETRI SISMICI'!$G$25)),IF(B222&lt;'PARAMETRI SISMICI'!$G$26,'PARAMETRI SISMICI'!$G$20*'PARAMETRI SISMICI'!$G$23*'PARAMETRI SISMICI'!$G$29*'PARAMETRI SISMICI'!$G$9,IF(B222&lt;'PARAMETRI SISMICI'!$G$27,'PARAMETRI SISMICI'!$G$20*'PARAMETRI SISMICI'!$G$23*'PARAMETRI SISMICI'!$G$29*'PARAMETRI SISMICI'!$G$9*('PARAMETRI SISMICI'!$G$26/B222),'PARAMETRI SISMICI'!$G$20*'PARAMETRI SISMICI'!$G$23*'PARAMETRI SISMICI'!$G$29*'PARAMETRI SISMICI'!$G$9*(('PARAMETRI SISMICI'!$G$26*'PARAMETRI SISMICI'!$G$27)/B222^2))))</f>
        <v>0.159061773491221</v>
      </c>
      <c r="D222" s="26">
        <f>1/'PARAMETRI SISMICI'!$G$19*IF(B222&lt;'PARAMETRI SISMICI'!$G$25,'PARAMETRI SISMICI'!$G$20*'PARAMETRI SISMICI'!$G$23*'PARAMETRI SISMICI'!$G$30*'PARAMETRI SISMICI'!$G$9*(B222/'PARAMETRI SISMICI'!$G$25+1/('PARAMETRI SISMICI'!$G$30*'PARAMETRI SISMICI'!$G$9)*(1-B222/'PARAMETRI SISMICI'!$G$25)),IF(B222&lt;'PARAMETRI SISMICI'!$G$26,'PARAMETRI SISMICI'!$G$20*'PARAMETRI SISMICI'!$G$23*'PARAMETRI SISMICI'!$G$30*'PARAMETRI SISMICI'!$G$9,IF(B222&lt;'PARAMETRI SISMICI'!$G$27,'PARAMETRI SISMICI'!$G$20*'PARAMETRI SISMICI'!$G$23*'PARAMETRI SISMICI'!$G$30*'PARAMETRI SISMICI'!$G$9*('PARAMETRI SISMICI'!$G$26/B222),'PARAMETRI SISMICI'!$G$20*'PARAMETRI SISMICI'!$G$23*'PARAMETRI SISMICI'!$G$30*'PARAMETRI SISMICI'!$G$9*(('PARAMETRI SISMICI'!$G$26*'PARAMETRI SISMICI'!$G$27)/B222^2))))</f>
        <v>5.5229782462229517E-2</v>
      </c>
      <c r="E222" s="5"/>
      <c r="F222" s="5"/>
      <c r="G222" s="5"/>
      <c r="H222" s="5"/>
      <c r="I222" s="5"/>
      <c r="J222" s="5"/>
      <c r="K222" s="5"/>
      <c r="L222" s="5"/>
      <c r="M222" s="5"/>
      <c r="N222" s="5"/>
    </row>
    <row r="223" spans="2:14" x14ac:dyDescent="0.25">
      <c r="B223" s="32">
        <f t="shared" si="3"/>
        <v>2.1199999999999988</v>
      </c>
      <c r="C223" s="26">
        <f>1/'PARAMETRI SISMICI'!$G$19*IF(B223&lt;'PARAMETRI SISMICI'!$G$25,'PARAMETRI SISMICI'!$G$20*'PARAMETRI SISMICI'!$G$23*'PARAMETRI SISMICI'!$G$29*'PARAMETRI SISMICI'!$G$9*(B223/'PARAMETRI SISMICI'!$G$25+1/('PARAMETRI SISMICI'!$G$29*'PARAMETRI SISMICI'!$G$9)*(1-B223/'PARAMETRI SISMICI'!$G$25)),IF(B223&lt;'PARAMETRI SISMICI'!$G$26,'PARAMETRI SISMICI'!$G$20*'PARAMETRI SISMICI'!$G$23*'PARAMETRI SISMICI'!$G$29*'PARAMETRI SISMICI'!$G$9,IF(B223&lt;'PARAMETRI SISMICI'!$G$27,'PARAMETRI SISMICI'!$G$20*'PARAMETRI SISMICI'!$G$23*'PARAMETRI SISMICI'!$G$29*'PARAMETRI SISMICI'!$G$9*('PARAMETRI SISMICI'!$G$26/B223),'PARAMETRI SISMICI'!$G$20*'PARAMETRI SISMICI'!$G$23*'PARAMETRI SISMICI'!$G$29*'PARAMETRI SISMICI'!$G$9*(('PARAMETRI SISMICI'!$G$26*'PARAMETRI SISMICI'!$G$27)/B223^2))))</f>
        <v>0.15831148210682847</v>
      </c>
      <c r="D223" s="26">
        <f>1/'PARAMETRI SISMICI'!$G$19*IF(B223&lt;'PARAMETRI SISMICI'!$G$25,'PARAMETRI SISMICI'!$G$20*'PARAMETRI SISMICI'!$G$23*'PARAMETRI SISMICI'!$G$30*'PARAMETRI SISMICI'!$G$9*(B223/'PARAMETRI SISMICI'!$G$25+1/('PARAMETRI SISMICI'!$G$30*'PARAMETRI SISMICI'!$G$9)*(1-B223/'PARAMETRI SISMICI'!$G$25)),IF(B223&lt;'PARAMETRI SISMICI'!$G$26,'PARAMETRI SISMICI'!$G$20*'PARAMETRI SISMICI'!$G$23*'PARAMETRI SISMICI'!$G$30*'PARAMETRI SISMICI'!$G$9,IF(B223&lt;'PARAMETRI SISMICI'!$G$27,'PARAMETRI SISMICI'!$G$20*'PARAMETRI SISMICI'!$G$23*'PARAMETRI SISMICI'!$G$30*'PARAMETRI SISMICI'!$G$9*('PARAMETRI SISMICI'!$G$26/B223),'PARAMETRI SISMICI'!$G$20*'PARAMETRI SISMICI'!$G$23*'PARAMETRI SISMICI'!$G$30*'PARAMETRI SISMICI'!$G$9*(('PARAMETRI SISMICI'!$G$26*'PARAMETRI SISMICI'!$G$27)/B223^2))))</f>
        <v>5.496926462042654E-2</v>
      </c>
      <c r="E223" s="5"/>
      <c r="F223" s="5"/>
      <c r="G223" s="5"/>
      <c r="H223" s="5"/>
      <c r="I223" s="5"/>
      <c r="J223" s="5"/>
      <c r="K223" s="5"/>
      <c r="L223" s="5"/>
      <c r="M223" s="5"/>
      <c r="N223" s="5"/>
    </row>
    <row r="224" spans="2:14" x14ac:dyDescent="0.25">
      <c r="B224" s="32">
        <f t="shared" si="3"/>
        <v>2.1299999999999986</v>
      </c>
      <c r="C224" s="26">
        <f>1/'PARAMETRI SISMICI'!$G$19*IF(B224&lt;'PARAMETRI SISMICI'!$G$25,'PARAMETRI SISMICI'!$G$20*'PARAMETRI SISMICI'!$G$23*'PARAMETRI SISMICI'!$G$29*'PARAMETRI SISMICI'!$G$9*(B224/'PARAMETRI SISMICI'!$G$25+1/('PARAMETRI SISMICI'!$G$29*'PARAMETRI SISMICI'!$G$9)*(1-B224/'PARAMETRI SISMICI'!$G$25)),IF(B224&lt;'PARAMETRI SISMICI'!$G$26,'PARAMETRI SISMICI'!$G$20*'PARAMETRI SISMICI'!$G$23*'PARAMETRI SISMICI'!$G$29*'PARAMETRI SISMICI'!$G$9,IF(B224&lt;'PARAMETRI SISMICI'!$G$27,'PARAMETRI SISMICI'!$G$20*'PARAMETRI SISMICI'!$G$23*'PARAMETRI SISMICI'!$G$29*'PARAMETRI SISMICI'!$G$9*('PARAMETRI SISMICI'!$G$26/B224),'PARAMETRI SISMICI'!$G$20*'PARAMETRI SISMICI'!$G$23*'PARAMETRI SISMICI'!$G$29*'PARAMETRI SISMICI'!$G$9*(('PARAMETRI SISMICI'!$G$26*'PARAMETRI SISMICI'!$G$27)/B224^2))))</f>
        <v>0.15756823571196077</v>
      </c>
      <c r="D224" s="26">
        <f>1/'PARAMETRI SISMICI'!$G$19*IF(B224&lt;'PARAMETRI SISMICI'!$G$25,'PARAMETRI SISMICI'!$G$20*'PARAMETRI SISMICI'!$G$23*'PARAMETRI SISMICI'!$G$30*'PARAMETRI SISMICI'!$G$9*(B224/'PARAMETRI SISMICI'!$G$25+1/('PARAMETRI SISMICI'!$G$30*'PARAMETRI SISMICI'!$G$9)*(1-B224/'PARAMETRI SISMICI'!$G$25)),IF(B224&lt;'PARAMETRI SISMICI'!$G$26,'PARAMETRI SISMICI'!$G$20*'PARAMETRI SISMICI'!$G$23*'PARAMETRI SISMICI'!$G$30*'PARAMETRI SISMICI'!$G$9,IF(B224&lt;'PARAMETRI SISMICI'!$G$27,'PARAMETRI SISMICI'!$G$20*'PARAMETRI SISMICI'!$G$23*'PARAMETRI SISMICI'!$G$30*'PARAMETRI SISMICI'!$G$9*('PARAMETRI SISMICI'!$G$26/B224),'PARAMETRI SISMICI'!$G$20*'PARAMETRI SISMICI'!$G$23*'PARAMETRI SISMICI'!$G$30*'PARAMETRI SISMICI'!$G$9*(('PARAMETRI SISMICI'!$G$26*'PARAMETRI SISMICI'!$G$27)/B224^2))))</f>
        <v>5.4711192955541922E-2</v>
      </c>
      <c r="E224" s="5"/>
      <c r="F224" s="5"/>
      <c r="G224" s="5"/>
      <c r="H224" s="5"/>
      <c r="I224" s="5"/>
      <c r="J224" s="5"/>
      <c r="K224" s="5"/>
      <c r="L224" s="5"/>
      <c r="M224" s="5"/>
      <c r="N224" s="5"/>
    </row>
    <row r="225" spans="2:14" x14ac:dyDescent="0.25">
      <c r="B225" s="32">
        <f t="shared" si="3"/>
        <v>2.1399999999999983</v>
      </c>
      <c r="C225" s="26">
        <f>1/'PARAMETRI SISMICI'!$G$19*IF(B225&lt;'PARAMETRI SISMICI'!$G$25,'PARAMETRI SISMICI'!$G$20*'PARAMETRI SISMICI'!$G$23*'PARAMETRI SISMICI'!$G$29*'PARAMETRI SISMICI'!$G$9*(B225/'PARAMETRI SISMICI'!$G$25+1/('PARAMETRI SISMICI'!$G$29*'PARAMETRI SISMICI'!$G$9)*(1-B225/'PARAMETRI SISMICI'!$G$25)),IF(B225&lt;'PARAMETRI SISMICI'!$G$26,'PARAMETRI SISMICI'!$G$20*'PARAMETRI SISMICI'!$G$23*'PARAMETRI SISMICI'!$G$29*'PARAMETRI SISMICI'!$G$9,IF(B225&lt;'PARAMETRI SISMICI'!$G$27,'PARAMETRI SISMICI'!$G$20*'PARAMETRI SISMICI'!$G$23*'PARAMETRI SISMICI'!$G$29*'PARAMETRI SISMICI'!$G$9*('PARAMETRI SISMICI'!$G$26/B225),'PARAMETRI SISMICI'!$G$20*'PARAMETRI SISMICI'!$G$23*'PARAMETRI SISMICI'!$G$29*'PARAMETRI SISMICI'!$G$9*(('PARAMETRI SISMICI'!$G$26*'PARAMETRI SISMICI'!$G$27)/B225^2))))</f>
        <v>0.15683193554508243</v>
      </c>
      <c r="D225" s="26">
        <f>1/'PARAMETRI SISMICI'!$G$19*IF(B225&lt;'PARAMETRI SISMICI'!$G$25,'PARAMETRI SISMICI'!$G$20*'PARAMETRI SISMICI'!$G$23*'PARAMETRI SISMICI'!$G$30*'PARAMETRI SISMICI'!$G$9*(B225/'PARAMETRI SISMICI'!$G$25+1/('PARAMETRI SISMICI'!$G$30*'PARAMETRI SISMICI'!$G$9)*(1-B225/'PARAMETRI SISMICI'!$G$25)),IF(B225&lt;'PARAMETRI SISMICI'!$G$26,'PARAMETRI SISMICI'!$G$20*'PARAMETRI SISMICI'!$G$23*'PARAMETRI SISMICI'!$G$30*'PARAMETRI SISMICI'!$G$9,IF(B225&lt;'PARAMETRI SISMICI'!$G$27,'PARAMETRI SISMICI'!$G$20*'PARAMETRI SISMICI'!$G$23*'PARAMETRI SISMICI'!$G$30*'PARAMETRI SISMICI'!$G$9*('PARAMETRI SISMICI'!$G$26/B225),'PARAMETRI SISMICI'!$G$20*'PARAMETRI SISMICI'!$G$23*'PARAMETRI SISMICI'!$G$30*'PARAMETRI SISMICI'!$G$9*(('PARAMETRI SISMICI'!$G$26*'PARAMETRI SISMICI'!$G$27)/B225^2))))</f>
        <v>5.4455533175375846E-2</v>
      </c>
      <c r="E225" s="5"/>
      <c r="F225" s="5"/>
      <c r="G225" s="5"/>
      <c r="H225" s="5"/>
      <c r="I225" s="5"/>
      <c r="J225" s="5"/>
      <c r="K225" s="5"/>
      <c r="L225" s="5"/>
      <c r="M225" s="5"/>
      <c r="N225" s="5"/>
    </row>
    <row r="226" spans="2:14" x14ac:dyDescent="0.25">
      <c r="B226" s="32">
        <f t="shared" si="3"/>
        <v>2.1499999999999981</v>
      </c>
      <c r="C226" s="26">
        <f>1/'PARAMETRI SISMICI'!$G$19*IF(B226&lt;'PARAMETRI SISMICI'!$G$25,'PARAMETRI SISMICI'!$G$20*'PARAMETRI SISMICI'!$G$23*'PARAMETRI SISMICI'!$G$29*'PARAMETRI SISMICI'!$G$9*(B226/'PARAMETRI SISMICI'!$G$25+1/('PARAMETRI SISMICI'!$G$29*'PARAMETRI SISMICI'!$G$9)*(1-B226/'PARAMETRI SISMICI'!$G$25)),IF(B226&lt;'PARAMETRI SISMICI'!$G$26,'PARAMETRI SISMICI'!$G$20*'PARAMETRI SISMICI'!$G$23*'PARAMETRI SISMICI'!$G$29*'PARAMETRI SISMICI'!$G$9,IF(B226&lt;'PARAMETRI SISMICI'!$G$27,'PARAMETRI SISMICI'!$G$20*'PARAMETRI SISMICI'!$G$23*'PARAMETRI SISMICI'!$G$29*'PARAMETRI SISMICI'!$G$9*('PARAMETRI SISMICI'!$G$26/B226),'PARAMETRI SISMICI'!$G$20*'PARAMETRI SISMICI'!$G$23*'PARAMETRI SISMICI'!$G$29*'PARAMETRI SISMICI'!$G$9*(('PARAMETRI SISMICI'!$G$26*'PARAMETRI SISMICI'!$G$27)/B226^2))))</f>
        <v>0.15610248468208207</v>
      </c>
      <c r="D226" s="26">
        <f>1/'PARAMETRI SISMICI'!$G$19*IF(B226&lt;'PARAMETRI SISMICI'!$G$25,'PARAMETRI SISMICI'!$G$20*'PARAMETRI SISMICI'!$G$23*'PARAMETRI SISMICI'!$G$30*'PARAMETRI SISMICI'!$G$9*(B226/'PARAMETRI SISMICI'!$G$25+1/('PARAMETRI SISMICI'!$G$30*'PARAMETRI SISMICI'!$G$9)*(1-B226/'PARAMETRI SISMICI'!$G$25)),IF(B226&lt;'PARAMETRI SISMICI'!$G$26,'PARAMETRI SISMICI'!$G$20*'PARAMETRI SISMICI'!$G$23*'PARAMETRI SISMICI'!$G$30*'PARAMETRI SISMICI'!$G$9,IF(B226&lt;'PARAMETRI SISMICI'!$G$27,'PARAMETRI SISMICI'!$G$20*'PARAMETRI SISMICI'!$G$23*'PARAMETRI SISMICI'!$G$30*'PARAMETRI SISMICI'!$G$9*('PARAMETRI SISMICI'!$G$26/B226),'PARAMETRI SISMICI'!$G$20*'PARAMETRI SISMICI'!$G$23*'PARAMETRI SISMICI'!$G$30*'PARAMETRI SISMICI'!$G$9*(('PARAMETRI SISMICI'!$G$26*'PARAMETRI SISMICI'!$G$27)/B226^2))))</f>
        <v>5.4202251625722939E-2</v>
      </c>
      <c r="E226" s="5"/>
      <c r="F226" s="5"/>
      <c r="G226" s="5"/>
      <c r="H226" s="5"/>
      <c r="I226" s="5"/>
      <c r="J226" s="5"/>
      <c r="K226" s="5"/>
      <c r="L226" s="5"/>
      <c r="M226" s="5"/>
      <c r="N226" s="5"/>
    </row>
    <row r="227" spans="2:14" x14ac:dyDescent="0.25">
      <c r="B227" s="32">
        <f t="shared" si="3"/>
        <v>2.1599999999999979</v>
      </c>
      <c r="C227" s="26">
        <f>1/'PARAMETRI SISMICI'!$G$19*IF(B227&lt;'PARAMETRI SISMICI'!$G$25,'PARAMETRI SISMICI'!$G$20*'PARAMETRI SISMICI'!$G$23*'PARAMETRI SISMICI'!$G$29*'PARAMETRI SISMICI'!$G$9*(B227/'PARAMETRI SISMICI'!$G$25+1/('PARAMETRI SISMICI'!$G$29*'PARAMETRI SISMICI'!$G$9)*(1-B227/'PARAMETRI SISMICI'!$G$25)),IF(B227&lt;'PARAMETRI SISMICI'!$G$26,'PARAMETRI SISMICI'!$G$20*'PARAMETRI SISMICI'!$G$23*'PARAMETRI SISMICI'!$G$29*'PARAMETRI SISMICI'!$G$9,IF(B227&lt;'PARAMETRI SISMICI'!$G$27,'PARAMETRI SISMICI'!$G$20*'PARAMETRI SISMICI'!$G$23*'PARAMETRI SISMICI'!$G$29*'PARAMETRI SISMICI'!$G$9*('PARAMETRI SISMICI'!$G$26/B227),'PARAMETRI SISMICI'!$G$20*'PARAMETRI SISMICI'!$G$23*'PARAMETRI SISMICI'!$G$29*'PARAMETRI SISMICI'!$G$9*(('PARAMETRI SISMICI'!$G$26*'PARAMETRI SISMICI'!$G$27)/B227^2))))</f>
        <v>0.15537978799373911</v>
      </c>
      <c r="D227" s="26">
        <f>1/'PARAMETRI SISMICI'!$G$19*IF(B227&lt;'PARAMETRI SISMICI'!$G$25,'PARAMETRI SISMICI'!$G$20*'PARAMETRI SISMICI'!$G$23*'PARAMETRI SISMICI'!$G$30*'PARAMETRI SISMICI'!$G$9*(B227/'PARAMETRI SISMICI'!$G$25+1/('PARAMETRI SISMICI'!$G$30*'PARAMETRI SISMICI'!$G$9)*(1-B227/'PARAMETRI SISMICI'!$G$25)),IF(B227&lt;'PARAMETRI SISMICI'!$G$26,'PARAMETRI SISMICI'!$G$20*'PARAMETRI SISMICI'!$G$23*'PARAMETRI SISMICI'!$G$30*'PARAMETRI SISMICI'!$G$9,IF(B227&lt;'PARAMETRI SISMICI'!$G$27,'PARAMETRI SISMICI'!$G$20*'PARAMETRI SISMICI'!$G$23*'PARAMETRI SISMICI'!$G$30*'PARAMETRI SISMICI'!$G$9*('PARAMETRI SISMICI'!$G$26/B227),'PARAMETRI SISMICI'!$G$20*'PARAMETRI SISMICI'!$G$23*'PARAMETRI SISMICI'!$G$30*'PARAMETRI SISMICI'!$G$9*(('PARAMETRI SISMICI'!$G$26*'PARAMETRI SISMICI'!$G$27)/B227^2))))</f>
        <v>5.3951315275603845E-2</v>
      </c>
      <c r="E227" s="5"/>
      <c r="F227" s="5"/>
      <c r="G227" s="5"/>
      <c r="H227" s="5"/>
      <c r="I227" s="5"/>
      <c r="J227" s="5"/>
      <c r="K227" s="5"/>
      <c r="L227" s="5"/>
      <c r="M227" s="5"/>
      <c r="N227" s="5"/>
    </row>
    <row r="228" spans="2:14" x14ac:dyDescent="0.25">
      <c r="B228" s="32">
        <f t="shared" si="3"/>
        <v>2.1699999999999977</v>
      </c>
      <c r="C228" s="26">
        <f>1/'PARAMETRI SISMICI'!$G$19*IF(B228&lt;'PARAMETRI SISMICI'!$G$25,'PARAMETRI SISMICI'!$G$20*'PARAMETRI SISMICI'!$G$23*'PARAMETRI SISMICI'!$G$29*'PARAMETRI SISMICI'!$G$9*(B228/'PARAMETRI SISMICI'!$G$25+1/('PARAMETRI SISMICI'!$G$29*'PARAMETRI SISMICI'!$G$9)*(1-B228/'PARAMETRI SISMICI'!$G$25)),IF(B228&lt;'PARAMETRI SISMICI'!$G$26,'PARAMETRI SISMICI'!$G$20*'PARAMETRI SISMICI'!$G$23*'PARAMETRI SISMICI'!$G$29*'PARAMETRI SISMICI'!$G$9,IF(B228&lt;'PARAMETRI SISMICI'!$G$27,'PARAMETRI SISMICI'!$G$20*'PARAMETRI SISMICI'!$G$23*'PARAMETRI SISMICI'!$G$29*'PARAMETRI SISMICI'!$G$9*('PARAMETRI SISMICI'!$G$26/B228),'PARAMETRI SISMICI'!$G$20*'PARAMETRI SISMICI'!$G$23*'PARAMETRI SISMICI'!$G$29*'PARAMETRI SISMICI'!$G$9*(('PARAMETRI SISMICI'!$G$26*'PARAMETRI SISMICI'!$G$27)/B228^2))))</f>
        <v>0.15466375210436706</v>
      </c>
      <c r="D228" s="26">
        <f>1/'PARAMETRI SISMICI'!$G$19*IF(B228&lt;'PARAMETRI SISMICI'!$G$25,'PARAMETRI SISMICI'!$G$20*'PARAMETRI SISMICI'!$G$23*'PARAMETRI SISMICI'!$G$30*'PARAMETRI SISMICI'!$G$9*(B228/'PARAMETRI SISMICI'!$G$25+1/('PARAMETRI SISMICI'!$G$30*'PARAMETRI SISMICI'!$G$9)*(1-B228/'PARAMETRI SISMICI'!$G$25)),IF(B228&lt;'PARAMETRI SISMICI'!$G$26,'PARAMETRI SISMICI'!$G$20*'PARAMETRI SISMICI'!$G$23*'PARAMETRI SISMICI'!$G$30*'PARAMETRI SISMICI'!$G$9,IF(B228&lt;'PARAMETRI SISMICI'!$G$27,'PARAMETRI SISMICI'!$G$20*'PARAMETRI SISMICI'!$G$23*'PARAMETRI SISMICI'!$G$30*'PARAMETRI SISMICI'!$G$9*('PARAMETRI SISMICI'!$G$26/B228),'PARAMETRI SISMICI'!$G$20*'PARAMETRI SISMICI'!$G$23*'PARAMETRI SISMICI'!$G$30*'PARAMETRI SISMICI'!$G$9*(('PARAMETRI SISMICI'!$G$26*'PARAMETRI SISMICI'!$G$27)/B228^2))))</f>
        <v>5.3702691702905217E-2</v>
      </c>
      <c r="E228" s="5"/>
      <c r="F228" s="5"/>
      <c r="G228" s="5"/>
      <c r="H228" s="5"/>
      <c r="I228" s="5"/>
      <c r="J228" s="5"/>
      <c r="K228" s="5"/>
      <c r="L228" s="5"/>
      <c r="M228" s="5"/>
      <c r="N228" s="5"/>
    </row>
    <row r="229" spans="2:14" x14ac:dyDescent="0.25">
      <c r="B229" s="32">
        <f t="shared" si="3"/>
        <v>2.1799999999999975</v>
      </c>
      <c r="C229" s="26">
        <f>1/'PARAMETRI SISMICI'!$G$19*IF(B229&lt;'PARAMETRI SISMICI'!$G$25,'PARAMETRI SISMICI'!$G$20*'PARAMETRI SISMICI'!$G$23*'PARAMETRI SISMICI'!$G$29*'PARAMETRI SISMICI'!$G$9*(B229/'PARAMETRI SISMICI'!$G$25+1/('PARAMETRI SISMICI'!$G$29*'PARAMETRI SISMICI'!$G$9)*(1-B229/'PARAMETRI SISMICI'!$G$25)),IF(B229&lt;'PARAMETRI SISMICI'!$G$26,'PARAMETRI SISMICI'!$G$20*'PARAMETRI SISMICI'!$G$23*'PARAMETRI SISMICI'!$G$29*'PARAMETRI SISMICI'!$G$9,IF(B229&lt;'PARAMETRI SISMICI'!$G$27,'PARAMETRI SISMICI'!$G$20*'PARAMETRI SISMICI'!$G$23*'PARAMETRI SISMICI'!$G$29*'PARAMETRI SISMICI'!$G$9*('PARAMETRI SISMICI'!$G$26/B229),'PARAMETRI SISMICI'!$G$20*'PARAMETRI SISMICI'!$G$23*'PARAMETRI SISMICI'!$G$29*'PARAMETRI SISMICI'!$G$9*(('PARAMETRI SISMICI'!$G$26*'PARAMETRI SISMICI'!$G$27)/B229^2))))</f>
        <v>0.15395428535159475</v>
      </c>
      <c r="D229" s="26">
        <f>1/'PARAMETRI SISMICI'!$G$19*IF(B229&lt;'PARAMETRI SISMICI'!$G$25,'PARAMETRI SISMICI'!$G$20*'PARAMETRI SISMICI'!$G$23*'PARAMETRI SISMICI'!$G$30*'PARAMETRI SISMICI'!$G$9*(B229/'PARAMETRI SISMICI'!$G$25+1/('PARAMETRI SISMICI'!$G$30*'PARAMETRI SISMICI'!$G$9)*(1-B229/'PARAMETRI SISMICI'!$G$25)),IF(B229&lt;'PARAMETRI SISMICI'!$G$26,'PARAMETRI SISMICI'!$G$20*'PARAMETRI SISMICI'!$G$23*'PARAMETRI SISMICI'!$G$30*'PARAMETRI SISMICI'!$G$9,IF(B229&lt;'PARAMETRI SISMICI'!$G$27,'PARAMETRI SISMICI'!$G$20*'PARAMETRI SISMICI'!$G$23*'PARAMETRI SISMICI'!$G$30*'PARAMETRI SISMICI'!$G$9*('PARAMETRI SISMICI'!$G$26/B229),'PARAMETRI SISMICI'!$G$20*'PARAMETRI SISMICI'!$G$23*'PARAMETRI SISMICI'!$G$30*'PARAMETRI SISMICI'!$G$9*(('PARAMETRI SISMICI'!$G$26*'PARAMETRI SISMICI'!$G$27)/B229^2))))</f>
        <v>5.3456349080414835E-2</v>
      </c>
      <c r="E229" s="5"/>
      <c r="F229" s="5"/>
      <c r="G229" s="5"/>
      <c r="H229" s="5"/>
      <c r="I229" s="5"/>
      <c r="J229" s="5"/>
      <c r="K229" s="5"/>
      <c r="L229" s="5"/>
      <c r="M229" s="5"/>
      <c r="N229" s="5"/>
    </row>
    <row r="230" spans="2:14" x14ac:dyDescent="0.25">
      <c r="B230" s="32">
        <f t="shared" si="3"/>
        <v>2.1899999999999973</v>
      </c>
      <c r="C230" s="26">
        <f>1/'PARAMETRI SISMICI'!$G$19*IF(B230&lt;'PARAMETRI SISMICI'!$G$25,'PARAMETRI SISMICI'!$G$20*'PARAMETRI SISMICI'!$G$23*'PARAMETRI SISMICI'!$G$29*'PARAMETRI SISMICI'!$G$9*(B230/'PARAMETRI SISMICI'!$G$25+1/('PARAMETRI SISMICI'!$G$29*'PARAMETRI SISMICI'!$G$9)*(1-B230/'PARAMETRI SISMICI'!$G$25)),IF(B230&lt;'PARAMETRI SISMICI'!$G$26,'PARAMETRI SISMICI'!$G$20*'PARAMETRI SISMICI'!$G$23*'PARAMETRI SISMICI'!$G$29*'PARAMETRI SISMICI'!$G$9,IF(B230&lt;'PARAMETRI SISMICI'!$G$27,'PARAMETRI SISMICI'!$G$20*'PARAMETRI SISMICI'!$G$23*'PARAMETRI SISMICI'!$G$29*'PARAMETRI SISMICI'!$G$9*('PARAMETRI SISMICI'!$G$26/B230),'PARAMETRI SISMICI'!$G$20*'PARAMETRI SISMICI'!$G$23*'PARAMETRI SISMICI'!$G$29*'PARAMETRI SISMICI'!$G$9*(('PARAMETRI SISMICI'!$G$26*'PARAMETRI SISMICI'!$G$27)/B230^2))))</f>
        <v>0.15325129774724958</v>
      </c>
      <c r="D230" s="26">
        <f>1/'PARAMETRI SISMICI'!$G$19*IF(B230&lt;'PARAMETRI SISMICI'!$G$25,'PARAMETRI SISMICI'!$G$20*'PARAMETRI SISMICI'!$G$23*'PARAMETRI SISMICI'!$G$30*'PARAMETRI SISMICI'!$G$9*(B230/'PARAMETRI SISMICI'!$G$25+1/('PARAMETRI SISMICI'!$G$30*'PARAMETRI SISMICI'!$G$9)*(1-B230/'PARAMETRI SISMICI'!$G$25)),IF(B230&lt;'PARAMETRI SISMICI'!$G$26,'PARAMETRI SISMICI'!$G$20*'PARAMETRI SISMICI'!$G$23*'PARAMETRI SISMICI'!$G$30*'PARAMETRI SISMICI'!$G$9,IF(B230&lt;'PARAMETRI SISMICI'!$G$27,'PARAMETRI SISMICI'!$G$20*'PARAMETRI SISMICI'!$G$23*'PARAMETRI SISMICI'!$G$30*'PARAMETRI SISMICI'!$G$9*('PARAMETRI SISMICI'!$G$26/B230),'PARAMETRI SISMICI'!$G$20*'PARAMETRI SISMICI'!$G$23*'PARAMETRI SISMICI'!$G$30*'PARAMETRI SISMICI'!$G$9*(('PARAMETRI SISMICI'!$G$26*'PARAMETRI SISMICI'!$G$27)/B230^2))))</f>
        <v>5.321225616223943E-2</v>
      </c>
      <c r="E230" s="5"/>
      <c r="F230" s="5"/>
      <c r="G230" s="5"/>
      <c r="H230" s="5"/>
      <c r="I230" s="5"/>
      <c r="J230" s="5"/>
      <c r="K230" s="5"/>
      <c r="L230" s="5"/>
      <c r="M230" s="5"/>
      <c r="N230" s="5"/>
    </row>
    <row r="231" spans="2:14" x14ac:dyDescent="0.25">
      <c r="B231" s="32">
        <f t="shared" si="3"/>
        <v>2.1999999999999971</v>
      </c>
      <c r="C231" s="26">
        <f>1/'PARAMETRI SISMICI'!$G$19*IF(B231&lt;'PARAMETRI SISMICI'!$G$25,'PARAMETRI SISMICI'!$G$20*'PARAMETRI SISMICI'!$G$23*'PARAMETRI SISMICI'!$G$29*'PARAMETRI SISMICI'!$G$9*(B231/'PARAMETRI SISMICI'!$G$25+1/('PARAMETRI SISMICI'!$G$29*'PARAMETRI SISMICI'!$G$9)*(1-B231/'PARAMETRI SISMICI'!$G$25)),IF(B231&lt;'PARAMETRI SISMICI'!$G$26,'PARAMETRI SISMICI'!$G$20*'PARAMETRI SISMICI'!$G$23*'PARAMETRI SISMICI'!$G$29*'PARAMETRI SISMICI'!$G$9,IF(B231&lt;'PARAMETRI SISMICI'!$G$27,'PARAMETRI SISMICI'!$G$20*'PARAMETRI SISMICI'!$G$23*'PARAMETRI SISMICI'!$G$29*'PARAMETRI SISMICI'!$G$9*('PARAMETRI SISMICI'!$G$26/B231),'PARAMETRI SISMICI'!$G$20*'PARAMETRI SISMICI'!$G$23*'PARAMETRI SISMICI'!$G$29*'PARAMETRI SISMICI'!$G$9*(('PARAMETRI SISMICI'!$G$26*'PARAMETRI SISMICI'!$G$27)/B231^2))))</f>
        <v>0.15255470093930754</v>
      </c>
      <c r="D231" s="26">
        <f>1/'PARAMETRI SISMICI'!$G$19*IF(B231&lt;'PARAMETRI SISMICI'!$G$25,'PARAMETRI SISMICI'!$G$20*'PARAMETRI SISMICI'!$G$23*'PARAMETRI SISMICI'!$G$30*'PARAMETRI SISMICI'!$G$9*(B231/'PARAMETRI SISMICI'!$G$25+1/('PARAMETRI SISMICI'!$G$30*'PARAMETRI SISMICI'!$G$9)*(1-B231/'PARAMETRI SISMICI'!$G$25)),IF(B231&lt;'PARAMETRI SISMICI'!$G$26,'PARAMETRI SISMICI'!$G$20*'PARAMETRI SISMICI'!$G$23*'PARAMETRI SISMICI'!$G$30*'PARAMETRI SISMICI'!$G$9,IF(B231&lt;'PARAMETRI SISMICI'!$G$27,'PARAMETRI SISMICI'!$G$20*'PARAMETRI SISMICI'!$G$23*'PARAMETRI SISMICI'!$G$30*'PARAMETRI SISMICI'!$G$9*('PARAMETRI SISMICI'!$G$26/B231),'PARAMETRI SISMICI'!$G$20*'PARAMETRI SISMICI'!$G$23*'PARAMETRI SISMICI'!$G$30*'PARAMETRI SISMICI'!$G$9*(('PARAMETRI SISMICI'!$G$26*'PARAMETRI SISMICI'!$G$27)/B231^2))))</f>
        <v>5.2970382270592892E-2</v>
      </c>
      <c r="E231" s="5"/>
      <c r="F231" s="5"/>
      <c r="G231" s="5"/>
      <c r="H231" s="5"/>
      <c r="I231" s="5"/>
      <c r="J231" s="5"/>
      <c r="K231" s="5"/>
      <c r="L231" s="5"/>
      <c r="M231" s="5"/>
      <c r="N231" s="5"/>
    </row>
    <row r="232" spans="2:14" x14ac:dyDescent="0.25">
      <c r="B232" s="32">
        <f t="shared" si="3"/>
        <v>2.2099999999999969</v>
      </c>
      <c r="C232" s="26">
        <f>1/'PARAMETRI SISMICI'!$G$19*IF(B232&lt;'PARAMETRI SISMICI'!$G$25,'PARAMETRI SISMICI'!$G$20*'PARAMETRI SISMICI'!$G$23*'PARAMETRI SISMICI'!$G$29*'PARAMETRI SISMICI'!$G$9*(B232/'PARAMETRI SISMICI'!$G$25+1/('PARAMETRI SISMICI'!$G$29*'PARAMETRI SISMICI'!$G$9)*(1-B232/'PARAMETRI SISMICI'!$G$25)),IF(B232&lt;'PARAMETRI SISMICI'!$G$26,'PARAMETRI SISMICI'!$G$20*'PARAMETRI SISMICI'!$G$23*'PARAMETRI SISMICI'!$G$29*'PARAMETRI SISMICI'!$G$9,IF(B232&lt;'PARAMETRI SISMICI'!$G$27,'PARAMETRI SISMICI'!$G$20*'PARAMETRI SISMICI'!$G$23*'PARAMETRI SISMICI'!$G$29*'PARAMETRI SISMICI'!$G$9*('PARAMETRI SISMICI'!$G$26/B232),'PARAMETRI SISMICI'!$G$20*'PARAMETRI SISMICI'!$G$23*'PARAMETRI SISMICI'!$G$29*'PARAMETRI SISMICI'!$G$9*(('PARAMETRI SISMICI'!$G$26*'PARAMETRI SISMICI'!$G$27)/B232^2))))</f>
        <v>0.15186440817487631</v>
      </c>
      <c r="D232" s="26">
        <f>1/'PARAMETRI SISMICI'!$G$19*IF(B232&lt;'PARAMETRI SISMICI'!$G$25,'PARAMETRI SISMICI'!$G$20*'PARAMETRI SISMICI'!$G$23*'PARAMETRI SISMICI'!$G$30*'PARAMETRI SISMICI'!$G$9*(B232/'PARAMETRI SISMICI'!$G$25+1/('PARAMETRI SISMICI'!$G$30*'PARAMETRI SISMICI'!$G$9)*(1-B232/'PARAMETRI SISMICI'!$G$25)),IF(B232&lt;'PARAMETRI SISMICI'!$G$26,'PARAMETRI SISMICI'!$G$20*'PARAMETRI SISMICI'!$G$23*'PARAMETRI SISMICI'!$G$30*'PARAMETRI SISMICI'!$G$9,IF(B232&lt;'PARAMETRI SISMICI'!$G$27,'PARAMETRI SISMICI'!$G$20*'PARAMETRI SISMICI'!$G$23*'PARAMETRI SISMICI'!$G$30*'PARAMETRI SISMICI'!$G$9*('PARAMETRI SISMICI'!$G$26/B232),'PARAMETRI SISMICI'!$G$20*'PARAMETRI SISMICI'!$G$23*'PARAMETRI SISMICI'!$G$30*'PARAMETRI SISMICI'!$G$9*(('PARAMETRI SISMICI'!$G$26*'PARAMETRI SISMICI'!$G$27)/B232^2))))</f>
        <v>5.2730697282943162E-2</v>
      </c>
      <c r="E232" s="5"/>
      <c r="F232" s="5"/>
      <c r="G232" s="5"/>
      <c r="H232" s="5"/>
      <c r="I232" s="5"/>
      <c r="J232" s="5"/>
      <c r="K232" s="5"/>
      <c r="L232" s="5"/>
      <c r="M232" s="5"/>
      <c r="N232" s="5"/>
    </row>
    <row r="233" spans="2:14" x14ac:dyDescent="0.25">
      <c r="B233" s="32">
        <f t="shared" si="3"/>
        <v>2.2199999999999966</v>
      </c>
      <c r="C233" s="26">
        <f>1/'PARAMETRI SISMICI'!$G$19*IF(B233&lt;'PARAMETRI SISMICI'!$G$25,'PARAMETRI SISMICI'!$G$20*'PARAMETRI SISMICI'!$G$23*'PARAMETRI SISMICI'!$G$29*'PARAMETRI SISMICI'!$G$9*(B233/'PARAMETRI SISMICI'!$G$25+1/('PARAMETRI SISMICI'!$G$29*'PARAMETRI SISMICI'!$G$9)*(1-B233/'PARAMETRI SISMICI'!$G$25)),IF(B233&lt;'PARAMETRI SISMICI'!$G$26,'PARAMETRI SISMICI'!$G$20*'PARAMETRI SISMICI'!$G$23*'PARAMETRI SISMICI'!$G$29*'PARAMETRI SISMICI'!$G$9,IF(B233&lt;'PARAMETRI SISMICI'!$G$27,'PARAMETRI SISMICI'!$G$20*'PARAMETRI SISMICI'!$G$23*'PARAMETRI SISMICI'!$G$29*'PARAMETRI SISMICI'!$G$9*('PARAMETRI SISMICI'!$G$26/B233),'PARAMETRI SISMICI'!$G$20*'PARAMETRI SISMICI'!$G$23*'PARAMETRI SISMICI'!$G$29*'PARAMETRI SISMICI'!$G$9*(('PARAMETRI SISMICI'!$G$26*'PARAMETRI SISMICI'!$G$27)/B233^2))))</f>
        <v>0.15118033426417868</v>
      </c>
      <c r="D233" s="26">
        <f>1/'PARAMETRI SISMICI'!$G$19*IF(B233&lt;'PARAMETRI SISMICI'!$G$25,'PARAMETRI SISMICI'!$G$20*'PARAMETRI SISMICI'!$G$23*'PARAMETRI SISMICI'!$G$30*'PARAMETRI SISMICI'!$G$9*(B233/'PARAMETRI SISMICI'!$G$25+1/('PARAMETRI SISMICI'!$G$30*'PARAMETRI SISMICI'!$G$9)*(1-B233/'PARAMETRI SISMICI'!$G$25)),IF(B233&lt;'PARAMETRI SISMICI'!$G$26,'PARAMETRI SISMICI'!$G$20*'PARAMETRI SISMICI'!$G$23*'PARAMETRI SISMICI'!$G$30*'PARAMETRI SISMICI'!$G$9,IF(B233&lt;'PARAMETRI SISMICI'!$G$27,'PARAMETRI SISMICI'!$G$20*'PARAMETRI SISMICI'!$G$23*'PARAMETRI SISMICI'!$G$30*'PARAMETRI SISMICI'!$G$9*('PARAMETRI SISMICI'!$G$26/B233),'PARAMETRI SISMICI'!$G$20*'PARAMETRI SISMICI'!$G$23*'PARAMETRI SISMICI'!$G$30*'PARAMETRI SISMICI'!$G$9*(('PARAMETRI SISMICI'!$G$26*'PARAMETRI SISMICI'!$G$27)/B233^2))))</f>
        <v>5.2493171619506472E-2</v>
      </c>
      <c r="E233" s="5"/>
      <c r="F233" s="5"/>
      <c r="G233" s="5"/>
      <c r="H233" s="5"/>
      <c r="I233" s="5"/>
      <c r="J233" s="5"/>
      <c r="K233" s="5"/>
      <c r="L233" s="5"/>
      <c r="M233" s="5"/>
      <c r="N233" s="5"/>
    </row>
    <row r="234" spans="2:14" x14ac:dyDescent="0.25">
      <c r="B234" s="32">
        <f t="shared" si="3"/>
        <v>2.2299999999999964</v>
      </c>
      <c r="C234" s="26">
        <f>1/'PARAMETRI SISMICI'!$G$19*IF(B234&lt;'PARAMETRI SISMICI'!$G$25,'PARAMETRI SISMICI'!$G$20*'PARAMETRI SISMICI'!$G$23*'PARAMETRI SISMICI'!$G$29*'PARAMETRI SISMICI'!$G$9*(B234/'PARAMETRI SISMICI'!$G$25+1/('PARAMETRI SISMICI'!$G$29*'PARAMETRI SISMICI'!$G$9)*(1-B234/'PARAMETRI SISMICI'!$G$25)),IF(B234&lt;'PARAMETRI SISMICI'!$G$26,'PARAMETRI SISMICI'!$G$20*'PARAMETRI SISMICI'!$G$23*'PARAMETRI SISMICI'!$G$29*'PARAMETRI SISMICI'!$G$9,IF(B234&lt;'PARAMETRI SISMICI'!$G$27,'PARAMETRI SISMICI'!$G$20*'PARAMETRI SISMICI'!$G$23*'PARAMETRI SISMICI'!$G$29*'PARAMETRI SISMICI'!$G$9*('PARAMETRI SISMICI'!$G$26/B234),'PARAMETRI SISMICI'!$G$20*'PARAMETRI SISMICI'!$G$23*'PARAMETRI SISMICI'!$G$29*'PARAMETRI SISMICI'!$G$9*(('PARAMETRI SISMICI'!$G$26*'PARAMETRI SISMICI'!$G$27)/B234^2))))</f>
        <v>0.15050239554550524</v>
      </c>
      <c r="D234" s="26">
        <f>1/'PARAMETRI SISMICI'!$G$19*IF(B234&lt;'PARAMETRI SISMICI'!$G$25,'PARAMETRI SISMICI'!$G$20*'PARAMETRI SISMICI'!$G$23*'PARAMETRI SISMICI'!$G$30*'PARAMETRI SISMICI'!$G$9*(B234/'PARAMETRI SISMICI'!$G$25+1/('PARAMETRI SISMICI'!$G$30*'PARAMETRI SISMICI'!$G$9)*(1-B234/'PARAMETRI SISMICI'!$G$25)),IF(B234&lt;'PARAMETRI SISMICI'!$G$26,'PARAMETRI SISMICI'!$G$20*'PARAMETRI SISMICI'!$G$23*'PARAMETRI SISMICI'!$G$30*'PARAMETRI SISMICI'!$G$9,IF(B234&lt;'PARAMETRI SISMICI'!$G$27,'PARAMETRI SISMICI'!$G$20*'PARAMETRI SISMICI'!$G$23*'PARAMETRI SISMICI'!$G$30*'PARAMETRI SISMICI'!$G$9*('PARAMETRI SISMICI'!$G$26/B234),'PARAMETRI SISMICI'!$G$20*'PARAMETRI SISMICI'!$G$23*'PARAMETRI SISMICI'!$G$30*'PARAMETRI SISMICI'!$G$9*(('PARAMETRI SISMICI'!$G$26*'PARAMETRI SISMICI'!$G$27)/B234^2))))</f>
        <v>5.2257776231078204E-2</v>
      </c>
      <c r="E234" s="5"/>
      <c r="F234" s="5"/>
      <c r="G234" s="5"/>
      <c r="H234" s="5"/>
      <c r="I234" s="5"/>
      <c r="J234" s="5"/>
      <c r="K234" s="5"/>
      <c r="L234" s="5"/>
      <c r="M234" s="5"/>
      <c r="N234" s="5"/>
    </row>
    <row r="235" spans="2:14" x14ac:dyDescent="0.25">
      <c r="B235" s="32">
        <f t="shared" si="3"/>
        <v>2.2399999999999962</v>
      </c>
      <c r="C235" s="26">
        <f>1/'PARAMETRI SISMICI'!$G$19*IF(B235&lt;'PARAMETRI SISMICI'!$G$25,'PARAMETRI SISMICI'!$G$20*'PARAMETRI SISMICI'!$G$23*'PARAMETRI SISMICI'!$G$29*'PARAMETRI SISMICI'!$G$9*(B235/'PARAMETRI SISMICI'!$G$25+1/('PARAMETRI SISMICI'!$G$29*'PARAMETRI SISMICI'!$G$9)*(1-B235/'PARAMETRI SISMICI'!$G$25)),IF(B235&lt;'PARAMETRI SISMICI'!$G$26,'PARAMETRI SISMICI'!$G$20*'PARAMETRI SISMICI'!$G$23*'PARAMETRI SISMICI'!$G$29*'PARAMETRI SISMICI'!$G$9,IF(B235&lt;'PARAMETRI SISMICI'!$G$27,'PARAMETRI SISMICI'!$G$20*'PARAMETRI SISMICI'!$G$23*'PARAMETRI SISMICI'!$G$29*'PARAMETRI SISMICI'!$G$9*('PARAMETRI SISMICI'!$G$26/B235),'PARAMETRI SISMICI'!$G$20*'PARAMETRI SISMICI'!$G$23*'PARAMETRI SISMICI'!$G$29*'PARAMETRI SISMICI'!$G$9*(('PARAMETRI SISMICI'!$G$26*'PARAMETRI SISMICI'!$G$27)/B235^2))))</f>
        <v>0.14983050985110569</v>
      </c>
      <c r="D235" s="26">
        <f>1/'PARAMETRI SISMICI'!$G$19*IF(B235&lt;'PARAMETRI SISMICI'!$G$25,'PARAMETRI SISMICI'!$G$20*'PARAMETRI SISMICI'!$G$23*'PARAMETRI SISMICI'!$G$30*'PARAMETRI SISMICI'!$G$9*(B235/'PARAMETRI SISMICI'!$G$25+1/('PARAMETRI SISMICI'!$G$30*'PARAMETRI SISMICI'!$G$9)*(1-B235/'PARAMETRI SISMICI'!$G$25)),IF(B235&lt;'PARAMETRI SISMICI'!$G$26,'PARAMETRI SISMICI'!$G$20*'PARAMETRI SISMICI'!$G$23*'PARAMETRI SISMICI'!$G$30*'PARAMETRI SISMICI'!$G$9,IF(B235&lt;'PARAMETRI SISMICI'!$G$27,'PARAMETRI SISMICI'!$G$20*'PARAMETRI SISMICI'!$G$23*'PARAMETRI SISMICI'!$G$30*'PARAMETRI SISMICI'!$G$9*('PARAMETRI SISMICI'!$G$26/B235),'PARAMETRI SISMICI'!$G$20*'PARAMETRI SISMICI'!$G$23*'PARAMETRI SISMICI'!$G$30*'PARAMETRI SISMICI'!$G$9*(('PARAMETRI SISMICI'!$G$26*'PARAMETRI SISMICI'!$G$27)/B235^2))))</f>
        <v>5.2024482587189461E-2</v>
      </c>
      <c r="E235" s="5"/>
      <c r="F235" s="5"/>
      <c r="G235" s="5"/>
      <c r="H235" s="5"/>
      <c r="I235" s="5"/>
      <c r="J235" s="5"/>
      <c r="K235" s="5"/>
      <c r="L235" s="5"/>
      <c r="M235" s="5"/>
      <c r="N235" s="5"/>
    </row>
    <row r="236" spans="2:14" x14ac:dyDescent="0.25">
      <c r="B236" s="32">
        <f t="shared" si="3"/>
        <v>2.249999999999996</v>
      </c>
      <c r="C236" s="26">
        <f>1/'PARAMETRI SISMICI'!$G$19*IF(B236&lt;'PARAMETRI SISMICI'!$G$25,'PARAMETRI SISMICI'!$G$20*'PARAMETRI SISMICI'!$G$23*'PARAMETRI SISMICI'!$G$29*'PARAMETRI SISMICI'!$G$9*(B236/'PARAMETRI SISMICI'!$G$25+1/('PARAMETRI SISMICI'!$G$29*'PARAMETRI SISMICI'!$G$9)*(1-B236/'PARAMETRI SISMICI'!$G$25)),IF(B236&lt;'PARAMETRI SISMICI'!$G$26,'PARAMETRI SISMICI'!$G$20*'PARAMETRI SISMICI'!$G$23*'PARAMETRI SISMICI'!$G$29*'PARAMETRI SISMICI'!$G$9,IF(B236&lt;'PARAMETRI SISMICI'!$G$27,'PARAMETRI SISMICI'!$G$20*'PARAMETRI SISMICI'!$G$23*'PARAMETRI SISMICI'!$G$29*'PARAMETRI SISMICI'!$G$9*('PARAMETRI SISMICI'!$G$26/B236),'PARAMETRI SISMICI'!$G$20*'PARAMETRI SISMICI'!$G$23*'PARAMETRI SISMICI'!$G$29*'PARAMETRI SISMICI'!$G$9*(('PARAMETRI SISMICI'!$G$26*'PARAMETRI SISMICI'!$G$27)/B236^2))))</f>
        <v>0.14916459647398966</v>
      </c>
      <c r="D236" s="26">
        <f>1/'PARAMETRI SISMICI'!$G$19*IF(B236&lt;'PARAMETRI SISMICI'!$G$25,'PARAMETRI SISMICI'!$G$20*'PARAMETRI SISMICI'!$G$23*'PARAMETRI SISMICI'!$G$30*'PARAMETRI SISMICI'!$G$9*(B236/'PARAMETRI SISMICI'!$G$25+1/('PARAMETRI SISMICI'!$G$30*'PARAMETRI SISMICI'!$G$9)*(1-B236/'PARAMETRI SISMICI'!$G$25)),IF(B236&lt;'PARAMETRI SISMICI'!$G$26,'PARAMETRI SISMICI'!$G$20*'PARAMETRI SISMICI'!$G$23*'PARAMETRI SISMICI'!$G$30*'PARAMETRI SISMICI'!$G$9,IF(B236&lt;'PARAMETRI SISMICI'!$G$27,'PARAMETRI SISMICI'!$G$20*'PARAMETRI SISMICI'!$G$23*'PARAMETRI SISMICI'!$G$30*'PARAMETRI SISMICI'!$G$9*('PARAMETRI SISMICI'!$G$26/B236),'PARAMETRI SISMICI'!$G$20*'PARAMETRI SISMICI'!$G$23*'PARAMETRI SISMICI'!$G$30*'PARAMETRI SISMICI'!$G$9*(('PARAMETRI SISMICI'!$G$26*'PARAMETRI SISMICI'!$G$27)/B236^2))))</f>
        <v>5.1793262664579738E-2</v>
      </c>
      <c r="E236" s="5"/>
      <c r="F236" s="5"/>
      <c r="G236" s="5"/>
      <c r="H236" s="5"/>
      <c r="I236" s="5"/>
      <c r="J236" s="5"/>
      <c r="K236" s="5"/>
      <c r="L236" s="5"/>
      <c r="M236" s="5"/>
      <c r="N236" s="5"/>
    </row>
    <row r="237" spans="2:14" x14ac:dyDescent="0.25">
      <c r="B237" s="32">
        <f t="shared" si="3"/>
        <v>2.2599999999999958</v>
      </c>
      <c r="C237" s="26">
        <f>1/'PARAMETRI SISMICI'!$G$19*IF(B237&lt;'PARAMETRI SISMICI'!$G$25,'PARAMETRI SISMICI'!$G$20*'PARAMETRI SISMICI'!$G$23*'PARAMETRI SISMICI'!$G$29*'PARAMETRI SISMICI'!$G$9*(B237/'PARAMETRI SISMICI'!$G$25+1/('PARAMETRI SISMICI'!$G$29*'PARAMETRI SISMICI'!$G$9)*(1-B237/'PARAMETRI SISMICI'!$G$25)),IF(B237&lt;'PARAMETRI SISMICI'!$G$26,'PARAMETRI SISMICI'!$G$20*'PARAMETRI SISMICI'!$G$23*'PARAMETRI SISMICI'!$G$29*'PARAMETRI SISMICI'!$G$9,IF(B237&lt;'PARAMETRI SISMICI'!$G$27,'PARAMETRI SISMICI'!$G$20*'PARAMETRI SISMICI'!$G$23*'PARAMETRI SISMICI'!$G$29*'PARAMETRI SISMICI'!$G$9*('PARAMETRI SISMICI'!$G$26/B237),'PARAMETRI SISMICI'!$G$20*'PARAMETRI SISMICI'!$G$23*'PARAMETRI SISMICI'!$G$29*'PARAMETRI SISMICI'!$G$9*(('PARAMETRI SISMICI'!$G$26*'PARAMETRI SISMICI'!$G$27)/B237^2))))</f>
        <v>0.14850457613560919</v>
      </c>
      <c r="D237" s="26">
        <f>1/'PARAMETRI SISMICI'!$G$19*IF(B237&lt;'PARAMETRI SISMICI'!$G$25,'PARAMETRI SISMICI'!$G$20*'PARAMETRI SISMICI'!$G$23*'PARAMETRI SISMICI'!$G$30*'PARAMETRI SISMICI'!$G$9*(B237/'PARAMETRI SISMICI'!$G$25+1/('PARAMETRI SISMICI'!$G$30*'PARAMETRI SISMICI'!$G$9)*(1-B237/'PARAMETRI SISMICI'!$G$25)),IF(B237&lt;'PARAMETRI SISMICI'!$G$26,'PARAMETRI SISMICI'!$G$20*'PARAMETRI SISMICI'!$G$23*'PARAMETRI SISMICI'!$G$30*'PARAMETRI SISMICI'!$G$9,IF(B237&lt;'PARAMETRI SISMICI'!$G$27,'PARAMETRI SISMICI'!$G$20*'PARAMETRI SISMICI'!$G$23*'PARAMETRI SISMICI'!$G$30*'PARAMETRI SISMICI'!$G$9*('PARAMETRI SISMICI'!$G$26/B237),'PARAMETRI SISMICI'!$G$20*'PARAMETRI SISMICI'!$G$23*'PARAMETRI SISMICI'!$G$30*'PARAMETRI SISMICI'!$G$9*(('PARAMETRI SISMICI'!$G$26*'PARAMETRI SISMICI'!$G$27)/B237^2))))</f>
        <v>5.1564088935975409E-2</v>
      </c>
      <c r="E237" s="5"/>
      <c r="F237" s="5"/>
      <c r="G237" s="5"/>
      <c r="H237" s="5"/>
      <c r="I237" s="5"/>
      <c r="J237" s="5"/>
      <c r="K237" s="5"/>
      <c r="L237" s="5"/>
      <c r="M237" s="5"/>
      <c r="N237" s="5"/>
    </row>
    <row r="238" spans="2:14" x14ac:dyDescent="0.25">
      <c r="B238" s="32">
        <f t="shared" si="3"/>
        <v>2.2699999999999956</v>
      </c>
      <c r="C238" s="26">
        <f>1/'PARAMETRI SISMICI'!$G$19*IF(B238&lt;'PARAMETRI SISMICI'!$G$25,'PARAMETRI SISMICI'!$G$20*'PARAMETRI SISMICI'!$G$23*'PARAMETRI SISMICI'!$G$29*'PARAMETRI SISMICI'!$G$9*(B238/'PARAMETRI SISMICI'!$G$25+1/('PARAMETRI SISMICI'!$G$29*'PARAMETRI SISMICI'!$G$9)*(1-B238/'PARAMETRI SISMICI'!$G$25)),IF(B238&lt;'PARAMETRI SISMICI'!$G$26,'PARAMETRI SISMICI'!$G$20*'PARAMETRI SISMICI'!$G$23*'PARAMETRI SISMICI'!$G$29*'PARAMETRI SISMICI'!$G$9,IF(B238&lt;'PARAMETRI SISMICI'!$G$27,'PARAMETRI SISMICI'!$G$20*'PARAMETRI SISMICI'!$G$23*'PARAMETRI SISMICI'!$G$29*'PARAMETRI SISMICI'!$G$9*('PARAMETRI SISMICI'!$G$26/B238),'PARAMETRI SISMICI'!$G$20*'PARAMETRI SISMICI'!$G$23*'PARAMETRI SISMICI'!$G$29*'PARAMETRI SISMICI'!$G$9*(('PARAMETRI SISMICI'!$G$26*'PARAMETRI SISMICI'!$G$27)/B238^2))))</f>
        <v>0.14785037095439507</v>
      </c>
      <c r="D238" s="26">
        <f>1/'PARAMETRI SISMICI'!$G$19*IF(B238&lt;'PARAMETRI SISMICI'!$G$25,'PARAMETRI SISMICI'!$G$20*'PARAMETRI SISMICI'!$G$23*'PARAMETRI SISMICI'!$G$30*'PARAMETRI SISMICI'!$G$9*(B238/'PARAMETRI SISMICI'!$G$25+1/('PARAMETRI SISMICI'!$G$30*'PARAMETRI SISMICI'!$G$9)*(1-B238/'PARAMETRI SISMICI'!$G$25)),IF(B238&lt;'PARAMETRI SISMICI'!$G$26,'PARAMETRI SISMICI'!$G$20*'PARAMETRI SISMICI'!$G$23*'PARAMETRI SISMICI'!$G$30*'PARAMETRI SISMICI'!$G$9,IF(B238&lt;'PARAMETRI SISMICI'!$G$27,'PARAMETRI SISMICI'!$G$20*'PARAMETRI SISMICI'!$G$23*'PARAMETRI SISMICI'!$G$30*'PARAMETRI SISMICI'!$G$9*('PARAMETRI SISMICI'!$G$26/B238),'PARAMETRI SISMICI'!$G$20*'PARAMETRI SISMICI'!$G$23*'PARAMETRI SISMICI'!$G$30*'PARAMETRI SISMICI'!$G$9*(('PARAMETRI SISMICI'!$G$26*'PARAMETRI SISMICI'!$G$27)/B238^2))))</f>
        <v>5.1336934359164949E-2</v>
      </c>
      <c r="E238" s="5"/>
      <c r="F238" s="5"/>
      <c r="G238" s="5"/>
      <c r="H238" s="5"/>
      <c r="I238" s="5"/>
      <c r="J238" s="5"/>
      <c r="K238" s="5"/>
      <c r="L238" s="5"/>
      <c r="M238" s="5"/>
      <c r="N238" s="5"/>
    </row>
    <row r="239" spans="2:14" x14ac:dyDescent="0.25">
      <c r="B239" s="32">
        <f t="shared" si="3"/>
        <v>2.2799999999999954</v>
      </c>
      <c r="C239" s="26">
        <f>1/'PARAMETRI SISMICI'!$G$19*IF(B239&lt;'PARAMETRI SISMICI'!$G$25,'PARAMETRI SISMICI'!$G$20*'PARAMETRI SISMICI'!$G$23*'PARAMETRI SISMICI'!$G$29*'PARAMETRI SISMICI'!$G$9*(B239/'PARAMETRI SISMICI'!$G$25+1/('PARAMETRI SISMICI'!$G$29*'PARAMETRI SISMICI'!$G$9)*(1-B239/'PARAMETRI SISMICI'!$G$25)),IF(B239&lt;'PARAMETRI SISMICI'!$G$26,'PARAMETRI SISMICI'!$G$20*'PARAMETRI SISMICI'!$G$23*'PARAMETRI SISMICI'!$G$29*'PARAMETRI SISMICI'!$G$9,IF(B239&lt;'PARAMETRI SISMICI'!$G$27,'PARAMETRI SISMICI'!$G$20*'PARAMETRI SISMICI'!$G$23*'PARAMETRI SISMICI'!$G$29*'PARAMETRI SISMICI'!$G$9*('PARAMETRI SISMICI'!$G$26/B239),'PARAMETRI SISMICI'!$G$20*'PARAMETRI SISMICI'!$G$23*'PARAMETRI SISMICI'!$G$29*'PARAMETRI SISMICI'!$G$9*(('PARAMETRI SISMICI'!$G$26*'PARAMETRI SISMICI'!$G$27)/B239^2))))</f>
        <v>0.1472019044151214</v>
      </c>
      <c r="D239" s="26">
        <f>1/'PARAMETRI SISMICI'!$G$19*IF(B239&lt;'PARAMETRI SISMICI'!$G$25,'PARAMETRI SISMICI'!$G$20*'PARAMETRI SISMICI'!$G$23*'PARAMETRI SISMICI'!$G$30*'PARAMETRI SISMICI'!$G$9*(B239/'PARAMETRI SISMICI'!$G$25+1/('PARAMETRI SISMICI'!$G$30*'PARAMETRI SISMICI'!$G$9)*(1-B239/'PARAMETRI SISMICI'!$G$25)),IF(B239&lt;'PARAMETRI SISMICI'!$G$26,'PARAMETRI SISMICI'!$G$20*'PARAMETRI SISMICI'!$G$23*'PARAMETRI SISMICI'!$G$30*'PARAMETRI SISMICI'!$G$9,IF(B239&lt;'PARAMETRI SISMICI'!$G$27,'PARAMETRI SISMICI'!$G$20*'PARAMETRI SISMICI'!$G$23*'PARAMETRI SISMICI'!$G$30*'PARAMETRI SISMICI'!$G$9*('PARAMETRI SISMICI'!$G$26/B239),'PARAMETRI SISMICI'!$G$20*'PARAMETRI SISMICI'!$G$23*'PARAMETRI SISMICI'!$G$30*'PARAMETRI SISMICI'!$G$9*(('PARAMETRI SISMICI'!$G$26*'PARAMETRI SISMICI'!$G$27)/B239^2))))</f>
        <v>5.1111772366361587E-2</v>
      </c>
      <c r="E239" s="5"/>
      <c r="F239" s="5"/>
      <c r="G239" s="5"/>
      <c r="H239" s="5"/>
      <c r="I239" s="5"/>
      <c r="J239" s="5"/>
      <c r="K239" s="5"/>
      <c r="L239" s="5"/>
      <c r="M239" s="5"/>
      <c r="N239" s="5"/>
    </row>
    <row r="240" spans="2:14" x14ac:dyDescent="0.25">
      <c r="B240" s="32">
        <f t="shared" si="3"/>
        <v>2.2899999999999952</v>
      </c>
      <c r="C240" s="26">
        <f>1/'PARAMETRI SISMICI'!$G$19*IF(B240&lt;'PARAMETRI SISMICI'!$G$25,'PARAMETRI SISMICI'!$G$20*'PARAMETRI SISMICI'!$G$23*'PARAMETRI SISMICI'!$G$29*'PARAMETRI SISMICI'!$G$9*(B240/'PARAMETRI SISMICI'!$G$25+1/('PARAMETRI SISMICI'!$G$29*'PARAMETRI SISMICI'!$G$9)*(1-B240/'PARAMETRI SISMICI'!$G$25)),IF(B240&lt;'PARAMETRI SISMICI'!$G$26,'PARAMETRI SISMICI'!$G$20*'PARAMETRI SISMICI'!$G$23*'PARAMETRI SISMICI'!$G$29*'PARAMETRI SISMICI'!$G$9,IF(B240&lt;'PARAMETRI SISMICI'!$G$27,'PARAMETRI SISMICI'!$G$20*'PARAMETRI SISMICI'!$G$23*'PARAMETRI SISMICI'!$G$29*'PARAMETRI SISMICI'!$G$9*('PARAMETRI SISMICI'!$G$26/B240),'PARAMETRI SISMICI'!$G$20*'PARAMETRI SISMICI'!$G$23*'PARAMETRI SISMICI'!$G$29*'PARAMETRI SISMICI'!$G$9*(('PARAMETRI SISMICI'!$G$26*'PARAMETRI SISMICI'!$G$27)/B240^2))))</f>
        <v>0.14655910133907285</v>
      </c>
      <c r="D240" s="26">
        <f>1/'PARAMETRI SISMICI'!$G$19*IF(B240&lt;'PARAMETRI SISMICI'!$G$25,'PARAMETRI SISMICI'!$G$20*'PARAMETRI SISMICI'!$G$23*'PARAMETRI SISMICI'!$G$30*'PARAMETRI SISMICI'!$G$9*(B240/'PARAMETRI SISMICI'!$G$25+1/('PARAMETRI SISMICI'!$G$30*'PARAMETRI SISMICI'!$G$9)*(1-B240/'PARAMETRI SISMICI'!$G$25)),IF(B240&lt;'PARAMETRI SISMICI'!$G$26,'PARAMETRI SISMICI'!$G$20*'PARAMETRI SISMICI'!$G$23*'PARAMETRI SISMICI'!$G$30*'PARAMETRI SISMICI'!$G$9,IF(B240&lt;'PARAMETRI SISMICI'!$G$27,'PARAMETRI SISMICI'!$G$20*'PARAMETRI SISMICI'!$G$23*'PARAMETRI SISMICI'!$G$30*'PARAMETRI SISMICI'!$G$9*('PARAMETRI SISMICI'!$G$26/B240),'PARAMETRI SISMICI'!$G$20*'PARAMETRI SISMICI'!$G$23*'PARAMETRI SISMICI'!$G$30*'PARAMETRI SISMICI'!$G$9*(('PARAMETRI SISMICI'!$G$26*'PARAMETRI SISMICI'!$G$27)/B240^2))))</f>
        <v>5.0888576853844736E-2</v>
      </c>
      <c r="E240" s="5"/>
      <c r="F240" s="5"/>
      <c r="G240" s="5"/>
      <c r="H240" s="5"/>
      <c r="I240" s="5"/>
      <c r="J240" s="5"/>
      <c r="K240" s="5"/>
      <c r="L240" s="5"/>
      <c r="M240" s="5"/>
      <c r="N240" s="5"/>
    </row>
    <row r="241" spans="2:14" x14ac:dyDescent="0.25">
      <c r="B241" s="32">
        <f t="shared" si="3"/>
        <v>2.2999999999999949</v>
      </c>
      <c r="C241" s="26">
        <f>1/'PARAMETRI SISMICI'!$G$19*IF(B241&lt;'PARAMETRI SISMICI'!$G$25,'PARAMETRI SISMICI'!$G$20*'PARAMETRI SISMICI'!$G$23*'PARAMETRI SISMICI'!$G$29*'PARAMETRI SISMICI'!$G$9*(B241/'PARAMETRI SISMICI'!$G$25+1/('PARAMETRI SISMICI'!$G$29*'PARAMETRI SISMICI'!$G$9)*(1-B241/'PARAMETRI SISMICI'!$G$25)),IF(B241&lt;'PARAMETRI SISMICI'!$G$26,'PARAMETRI SISMICI'!$G$20*'PARAMETRI SISMICI'!$G$23*'PARAMETRI SISMICI'!$G$29*'PARAMETRI SISMICI'!$G$9,IF(B241&lt;'PARAMETRI SISMICI'!$G$27,'PARAMETRI SISMICI'!$G$20*'PARAMETRI SISMICI'!$G$23*'PARAMETRI SISMICI'!$G$29*'PARAMETRI SISMICI'!$G$9*('PARAMETRI SISMICI'!$G$26/B241),'PARAMETRI SISMICI'!$G$20*'PARAMETRI SISMICI'!$G$23*'PARAMETRI SISMICI'!$G$29*'PARAMETRI SISMICI'!$G$9*(('PARAMETRI SISMICI'!$G$26*'PARAMETRI SISMICI'!$G$27)/B241^2))))</f>
        <v>0.14592188785498994</v>
      </c>
      <c r="D241" s="26">
        <f>1/'PARAMETRI SISMICI'!$G$19*IF(B241&lt;'PARAMETRI SISMICI'!$G$25,'PARAMETRI SISMICI'!$G$20*'PARAMETRI SISMICI'!$G$23*'PARAMETRI SISMICI'!$G$30*'PARAMETRI SISMICI'!$G$9*(B241/'PARAMETRI SISMICI'!$G$25+1/('PARAMETRI SISMICI'!$G$30*'PARAMETRI SISMICI'!$G$9)*(1-B241/'PARAMETRI SISMICI'!$G$25)),IF(B241&lt;'PARAMETRI SISMICI'!$G$26,'PARAMETRI SISMICI'!$G$20*'PARAMETRI SISMICI'!$G$23*'PARAMETRI SISMICI'!$G$30*'PARAMETRI SISMICI'!$G$9,IF(B241&lt;'PARAMETRI SISMICI'!$G$27,'PARAMETRI SISMICI'!$G$20*'PARAMETRI SISMICI'!$G$23*'PARAMETRI SISMICI'!$G$30*'PARAMETRI SISMICI'!$G$9*('PARAMETRI SISMICI'!$G$26/B241),'PARAMETRI SISMICI'!$G$20*'PARAMETRI SISMICI'!$G$23*'PARAMETRI SISMICI'!$G$30*'PARAMETRI SISMICI'!$G$9*(('PARAMETRI SISMICI'!$G$26*'PARAMETRI SISMICI'!$G$27)/B241^2))))</f>
        <v>5.0667322171871504E-2</v>
      </c>
      <c r="E241" s="5"/>
      <c r="F241" s="5"/>
      <c r="G241" s="5"/>
      <c r="H241" s="5"/>
      <c r="I241" s="5"/>
      <c r="J241" s="5"/>
      <c r="K241" s="5"/>
      <c r="L241" s="5"/>
      <c r="M241" s="5"/>
      <c r="N241" s="5"/>
    </row>
    <row r="242" spans="2:14" x14ac:dyDescent="0.25">
      <c r="B242" s="32">
        <f t="shared" si="3"/>
        <v>2.3099999999999947</v>
      </c>
      <c r="C242" s="26">
        <f>1/'PARAMETRI SISMICI'!$G$19*IF(B242&lt;'PARAMETRI SISMICI'!$G$25,'PARAMETRI SISMICI'!$G$20*'PARAMETRI SISMICI'!$G$23*'PARAMETRI SISMICI'!$G$29*'PARAMETRI SISMICI'!$G$9*(B242/'PARAMETRI SISMICI'!$G$25+1/('PARAMETRI SISMICI'!$G$29*'PARAMETRI SISMICI'!$G$9)*(1-B242/'PARAMETRI SISMICI'!$G$25)),IF(B242&lt;'PARAMETRI SISMICI'!$G$26,'PARAMETRI SISMICI'!$G$20*'PARAMETRI SISMICI'!$G$23*'PARAMETRI SISMICI'!$G$29*'PARAMETRI SISMICI'!$G$9,IF(B242&lt;'PARAMETRI SISMICI'!$G$27,'PARAMETRI SISMICI'!$G$20*'PARAMETRI SISMICI'!$G$23*'PARAMETRI SISMICI'!$G$29*'PARAMETRI SISMICI'!$G$9*('PARAMETRI SISMICI'!$G$26/B242),'PARAMETRI SISMICI'!$G$20*'PARAMETRI SISMICI'!$G$23*'PARAMETRI SISMICI'!$G$29*'PARAMETRI SISMICI'!$G$9*(('PARAMETRI SISMICI'!$G$26*'PARAMETRI SISMICI'!$G$27)/B242^2))))</f>
        <v>0.14529019137076923</v>
      </c>
      <c r="D242" s="26">
        <f>1/'PARAMETRI SISMICI'!$G$19*IF(B242&lt;'PARAMETRI SISMICI'!$G$25,'PARAMETRI SISMICI'!$G$20*'PARAMETRI SISMICI'!$G$23*'PARAMETRI SISMICI'!$G$30*'PARAMETRI SISMICI'!$G$9*(B242/'PARAMETRI SISMICI'!$G$25+1/('PARAMETRI SISMICI'!$G$30*'PARAMETRI SISMICI'!$G$9)*(1-B242/'PARAMETRI SISMICI'!$G$25)),IF(B242&lt;'PARAMETRI SISMICI'!$G$26,'PARAMETRI SISMICI'!$G$20*'PARAMETRI SISMICI'!$G$23*'PARAMETRI SISMICI'!$G$30*'PARAMETRI SISMICI'!$G$9,IF(B242&lt;'PARAMETRI SISMICI'!$G$27,'PARAMETRI SISMICI'!$G$20*'PARAMETRI SISMICI'!$G$23*'PARAMETRI SISMICI'!$G$30*'PARAMETRI SISMICI'!$G$9*('PARAMETRI SISMICI'!$G$26/B242),'PARAMETRI SISMICI'!$G$20*'PARAMETRI SISMICI'!$G$23*'PARAMETRI SISMICI'!$G$30*'PARAMETRI SISMICI'!$G$9*(('PARAMETRI SISMICI'!$G$26*'PARAMETRI SISMICI'!$G$27)/B242^2))))</f>
        <v>5.0447983114850423E-2</v>
      </c>
      <c r="E242" s="5"/>
      <c r="F242" s="5"/>
      <c r="G242" s="5"/>
      <c r="H242" s="5"/>
      <c r="I242" s="5"/>
      <c r="J242" s="5"/>
      <c r="K242" s="5"/>
      <c r="L242" s="5"/>
      <c r="M242" s="5"/>
      <c r="N242" s="5"/>
    </row>
    <row r="243" spans="2:14" x14ac:dyDescent="0.25">
      <c r="B243" s="32">
        <f t="shared" si="3"/>
        <v>2.3199999999999945</v>
      </c>
      <c r="C243" s="26">
        <f>1/'PARAMETRI SISMICI'!$G$19*IF(B243&lt;'PARAMETRI SISMICI'!$G$25,'PARAMETRI SISMICI'!$G$20*'PARAMETRI SISMICI'!$G$23*'PARAMETRI SISMICI'!$G$29*'PARAMETRI SISMICI'!$G$9*(B243/'PARAMETRI SISMICI'!$G$25+1/('PARAMETRI SISMICI'!$G$29*'PARAMETRI SISMICI'!$G$9)*(1-B243/'PARAMETRI SISMICI'!$G$25)),IF(B243&lt;'PARAMETRI SISMICI'!$G$26,'PARAMETRI SISMICI'!$G$20*'PARAMETRI SISMICI'!$G$23*'PARAMETRI SISMICI'!$G$29*'PARAMETRI SISMICI'!$G$9,IF(B243&lt;'PARAMETRI SISMICI'!$G$27,'PARAMETRI SISMICI'!$G$20*'PARAMETRI SISMICI'!$G$23*'PARAMETRI SISMICI'!$G$29*'PARAMETRI SISMICI'!$G$9*('PARAMETRI SISMICI'!$G$26/B243),'PARAMETRI SISMICI'!$G$20*'PARAMETRI SISMICI'!$G$23*'PARAMETRI SISMICI'!$G$29*'PARAMETRI SISMICI'!$G$9*(('PARAMETRI SISMICI'!$G$26*'PARAMETRI SISMICI'!$G$27)/B243^2))))</f>
        <v>0.14466394054589524</v>
      </c>
      <c r="D243" s="26">
        <f>1/'PARAMETRI SISMICI'!$G$19*IF(B243&lt;'PARAMETRI SISMICI'!$G$25,'PARAMETRI SISMICI'!$G$20*'PARAMETRI SISMICI'!$G$23*'PARAMETRI SISMICI'!$G$30*'PARAMETRI SISMICI'!$G$9*(B243/'PARAMETRI SISMICI'!$G$25+1/('PARAMETRI SISMICI'!$G$30*'PARAMETRI SISMICI'!$G$9)*(1-B243/'PARAMETRI SISMICI'!$G$25)),IF(B243&lt;'PARAMETRI SISMICI'!$G$26,'PARAMETRI SISMICI'!$G$20*'PARAMETRI SISMICI'!$G$23*'PARAMETRI SISMICI'!$G$30*'PARAMETRI SISMICI'!$G$9,IF(B243&lt;'PARAMETRI SISMICI'!$G$27,'PARAMETRI SISMICI'!$G$20*'PARAMETRI SISMICI'!$G$23*'PARAMETRI SISMICI'!$G$30*'PARAMETRI SISMICI'!$G$9*('PARAMETRI SISMICI'!$G$26/B243),'PARAMETRI SISMICI'!$G$20*'PARAMETRI SISMICI'!$G$23*'PARAMETRI SISMICI'!$G$30*'PARAMETRI SISMICI'!$G$9*(('PARAMETRI SISMICI'!$G$26*'PARAMETRI SISMICI'!$G$27)/B243^2))))</f>
        <v>5.0230534911769174E-2</v>
      </c>
      <c r="E243" s="5"/>
      <c r="F243" s="5"/>
      <c r="G243" s="5"/>
      <c r="H243" s="5"/>
      <c r="I243" s="5"/>
      <c r="J243" s="5"/>
      <c r="K243" s="5"/>
      <c r="L243" s="5"/>
      <c r="M243" s="5"/>
      <c r="N243" s="5"/>
    </row>
    <row r="244" spans="2:14" x14ac:dyDescent="0.25">
      <c r="B244" s="32">
        <f t="shared" si="3"/>
        <v>2.3299999999999943</v>
      </c>
      <c r="C244" s="26">
        <f>1/'PARAMETRI SISMICI'!$G$19*IF(B244&lt;'PARAMETRI SISMICI'!$G$25,'PARAMETRI SISMICI'!$G$20*'PARAMETRI SISMICI'!$G$23*'PARAMETRI SISMICI'!$G$29*'PARAMETRI SISMICI'!$G$9*(B244/'PARAMETRI SISMICI'!$G$25+1/('PARAMETRI SISMICI'!$G$29*'PARAMETRI SISMICI'!$G$9)*(1-B244/'PARAMETRI SISMICI'!$G$25)),IF(B244&lt;'PARAMETRI SISMICI'!$G$26,'PARAMETRI SISMICI'!$G$20*'PARAMETRI SISMICI'!$G$23*'PARAMETRI SISMICI'!$G$29*'PARAMETRI SISMICI'!$G$9,IF(B244&lt;'PARAMETRI SISMICI'!$G$27,'PARAMETRI SISMICI'!$G$20*'PARAMETRI SISMICI'!$G$23*'PARAMETRI SISMICI'!$G$29*'PARAMETRI SISMICI'!$G$9*('PARAMETRI SISMICI'!$G$26/B244),'PARAMETRI SISMICI'!$G$20*'PARAMETRI SISMICI'!$G$23*'PARAMETRI SISMICI'!$G$29*'PARAMETRI SISMICI'!$G$9*(('PARAMETRI SISMICI'!$G$26*'PARAMETRI SISMICI'!$G$27)/B244^2))))</f>
        <v>0.14404306526458238</v>
      </c>
      <c r="D244" s="26">
        <f>1/'PARAMETRI SISMICI'!$G$19*IF(B244&lt;'PARAMETRI SISMICI'!$G$25,'PARAMETRI SISMICI'!$G$20*'PARAMETRI SISMICI'!$G$23*'PARAMETRI SISMICI'!$G$30*'PARAMETRI SISMICI'!$G$9*(B244/'PARAMETRI SISMICI'!$G$25+1/('PARAMETRI SISMICI'!$G$30*'PARAMETRI SISMICI'!$G$9)*(1-B244/'PARAMETRI SISMICI'!$G$25)),IF(B244&lt;'PARAMETRI SISMICI'!$G$26,'PARAMETRI SISMICI'!$G$20*'PARAMETRI SISMICI'!$G$23*'PARAMETRI SISMICI'!$G$30*'PARAMETRI SISMICI'!$G$9,IF(B244&lt;'PARAMETRI SISMICI'!$G$27,'PARAMETRI SISMICI'!$G$20*'PARAMETRI SISMICI'!$G$23*'PARAMETRI SISMICI'!$G$30*'PARAMETRI SISMICI'!$G$9*('PARAMETRI SISMICI'!$G$26/B244),'PARAMETRI SISMICI'!$G$20*'PARAMETRI SISMICI'!$G$23*'PARAMETRI SISMICI'!$G$30*'PARAMETRI SISMICI'!$G$9*(('PARAMETRI SISMICI'!$G$26*'PARAMETRI SISMICI'!$G$27)/B244^2))))</f>
        <v>5.0014953216868878E-2</v>
      </c>
      <c r="E244" s="5"/>
      <c r="F244" s="5"/>
      <c r="G244" s="5"/>
      <c r="H244" s="5"/>
      <c r="I244" s="5"/>
      <c r="J244" s="5"/>
      <c r="K244" s="5"/>
      <c r="L244" s="5"/>
      <c r="M244" s="5"/>
      <c r="N244" s="5"/>
    </row>
    <row r="245" spans="2:14" x14ac:dyDescent="0.25">
      <c r="B245" s="32">
        <f t="shared" si="3"/>
        <v>2.3399999999999941</v>
      </c>
      <c r="C245" s="26">
        <f>1/'PARAMETRI SISMICI'!$G$19*IF(B245&lt;'PARAMETRI SISMICI'!$G$25,'PARAMETRI SISMICI'!$G$20*'PARAMETRI SISMICI'!$G$23*'PARAMETRI SISMICI'!$G$29*'PARAMETRI SISMICI'!$G$9*(B245/'PARAMETRI SISMICI'!$G$25+1/('PARAMETRI SISMICI'!$G$29*'PARAMETRI SISMICI'!$G$9)*(1-B245/'PARAMETRI SISMICI'!$G$25)),IF(B245&lt;'PARAMETRI SISMICI'!$G$26,'PARAMETRI SISMICI'!$G$20*'PARAMETRI SISMICI'!$G$23*'PARAMETRI SISMICI'!$G$29*'PARAMETRI SISMICI'!$G$9,IF(B245&lt;'PARAMETRI SISMICI'!$G$27,'PARAMETRI SISMICI'!$G$20*'PARAMETRI SISMICI'!$G$23*'PARAMETRI SISMICI'!$G$29*'PARAMETRI SISMICI'!$G$9*('PARAMETRI SISMICI'!$G$26/B245),'PARAMETRI SISMICI'!$G$20*'PARAMETRI SISMICI'!$G$23*'PARAMETRI SISMICI'!$G$29*'PARAMETRI SISMICI'!$G$9*(('PARAMETRI SISMICI'!$G$26*'PARAMETRI SISMICI'!$G$27)/B245^2))))</f>
        <v>0.14342749660960555</v>
      </c>
      <c r="D245" s="26">
        <f>1/'PARAMETRI SISMICI'!$G$19*IF(B245&lt;'PARAMETRI SISMICI'!$G$25,'PARAMETRI SISMICI'!$G$20*'PARAMETRI SISMICI'!$G$23*'PARAMETRI SISMICI'!$G$30*'PARAMETRI SISMICI'!$G$9*(B245/'PARAMETRI SISMICI'!$G$25+1/('PARAMETRI SISMICI'!$G$30*'PARAMETRI SISMICI'!$G$9)*(1-B245/'PARAMETRI SISMICI'!$G$25)),IF(B245&lt;'PARAMETRI SISMICI'!$G$26,'PARAMETRI SISMICI'!$G$20*'PARAMETRI SISMICI'!$G$23*'PARAMETRI SISMICI'!$G$30*'PARAMETRI SISMICI'!$G$9,IF(B245&lt;'PARAMETRI SISMICI'!$G$27,'PARAMETRI SISMICI'!$G$20*'PARAMETRI SISMICI'!$G$23*'PARAMETRI SISMICI'!$G$30*'PARAMETRI SISMICI'!$G$9*('PARAMETRI SISMICI'!$G$26/B245),'PARAMETRI SISMICI'!$G$20*'PARAMETRI SISMICI'!$G$23*'PARAMETRI SISMICI'!$G$30*'PARAMETRI SISMICI'!$G$9*(('PARAMETRI SISMICI'!$G$26*'PARAMETRI SISMICI'!$G$27)/B245^2))))</f>
        <v>4.9801214100557475E-2</v>
      </c>
      <c r="E245" s="5"/>
      <c r="F245" s="5"/>
      <c r="G245" s="5"/>
      <c r="H245" s="5"/>
      <c r="I245" s="5"/>
      <c r="J245" s="5"/>
      <c r="K245" s="5"/>
      <c r="L245" s="5"/>
      <c r="M245" s="5"/>
      <c r="N245" s="5"/>
    </row>
    <row r="246" spans="2:14" x14ac:dyDescent="0.25">
      <c r="B246" s="32">
        <f t="shared" si="3"/>
        <v>2.3499999999999939</v>
      </c>
      <c r="C246" s="26">
        <f>1/'PARAMETRI SISMICI'!$G$19*IF(B246&lt;'PARAMETRI SISMICI'!$G$25,'PARAMETRI SISMICI'!$G$20*'PARAMETRI SISMICI'!$G$23*'PARAMETRI SISMICI'!$G$29*'PARAMETRI SISMICI'!$G$9*(B246/'PARAMETRI SISMICI'!$G$25+1/('PARAMETRI SISMICI'!$G$29*'PARAMETRI SISMICI'!$G$9)*(1-B246/'PARAMETRI SISMICI'!$G$25)),IF(B246&lt;'PARAMETRI SISMICI'!$G$26,'PARAMETRI SISMICI'!$G$20*'PARAMETRI SISMICI'!$G$23*'PARAMETRI SISMICI'!$G$29*'PARAMETRI SISMICI'!$G$9,IF(B246&lt;'PARAMETRI SISMICI'!$G$27,'PARAMETRI SISMICI'!$G$20*'PARAMETRI SISMICI'!$G$23*'PARAMETRI SISMICI'!$G$29*'PARAMETRI SISMICI'!$G$9*('PARAMETRI SISMICI'!$G$26/B246),'PARAMETRI SISMICI'!$G$20*'PARAMETRI SISMICI'!$G$23*'PARAMETRI SISMICI'!$G$29*'PARAMETRI SISMICI'!$G$9*(('PARAMETRI SISMICI'!$G$26*'PARAMETRI SISMICI'!$G$27)/B246^2))))</f>
        <v>0.14281716683679874</v>
      </c>
      <c r="D246" s="26">
        <f>1/'PARAMETRI SISMICI'!$G$19*IF(B246&lt;'PARAMETRI SISMICI'!$G$25,'PARAMETRI SISMICI'!$G$20*'PARAMETRI SISMICI'!$G$23*'PARAMETRI SISMICI'!$G$30*'PARAMETRI SISMICI'!$G$9*(B246/'PARAMETRI SISMICI'!$G$25+1/('PARAMETRI SISMICI'!$G$30*'PARAMETRI SISMICI'!$G$9)*(1-B246/'PARAMETRI SISMICI'!$G$25)),IF(B246&lt;'PARAMETRI SISMICI'!$G$26,'PARAMETRI SISMICI'!$G$20*'PARAMETRI SISMICI'!$G$23*'PARAMETRI SISMICI'!$G$30*'PARAMETRI SISMICI'!$G$9,IF(B246&lt;'PARAMETRI SISMICI'!$G$27,'PARAMETRI SISMICI'!$G$20*'PARAMETRI SISMICI'!$G$23*'PARAMETRI SISMICI'!$G$30*'PARAMETRI SISMICI'!$G$9*('PARAMETRI SISMICI'!$G$26/B246),'PARAMETRI SISMICI'!$G$20*'PARAMETRI SISMICI'!$G$23*'PARAMETRI SISMICI'!$G$30*'PARAMETRI SISMICI'!$G$9*(('PARAMETRI SISMICI'!$G$26*'PARAMETRI SISMICI'!$G$27)/B246^2))))</f>
        <v>4.9589294040555114E-2</v>
      </c>
      <c r="E246" s="5"/>
      <c r="F246" s="5"/>
      <c r="G246" s="5"/>
      <c r="H246" s="5"/>
      <c r="I246" s="5"/>
      <c r="J246" s="5"/>
      <c r="K246" s="5"/>
      <c r="L246" s="5"/>
      <c r="M246" s="5"/>
      <c r="N246" s="5"/>
    </row>
    <row r="247" spans="2:14" x14ac:dyDescent="0.25">
      <c r="B247" s="32">
        <f t="shared" si="3"/>
        <v>2.3599999999999937</v>
      </c>
      <c r="C247" s="26">
        <f>1/'PARAMETRI SISMICI'!$G$19*IF(B247&lt;'PARAMETRI SISMICI'!$G$25,'PARAMETRI SISMICI'!$G$20*'PARAMETRI SISMICI'!$G$23*'PARAMETRI SISMICI'!$G$29*'PARAMETRI SISMICI'!$G$9*(B247/'PARAMETRI SISMICI'!$G$25+1/('PARAMETRI SISMICI'!$G$29*'PARAMETRI SISMICI'!$G$9)*(1-B247/'PARAMETRI SISMICI'!$G$25)),IF(B247&lt;'PARAMETRI SISMICI'!$G$26,'PARAMETRI SISMICI'!$G$20*'PARAMETRI SISMICI'!$G$23*'PARAMETRI SISMICI'!$G$29*'PARAMETRI SISMICI'!$G$9,IF(B247&lt;'PARAMETRI SISMICI'!$G$27,'PARAMETRI SISMICI'!$G$20*'PARAMETRI SISMICI'!$G$23*'PARAMETRI SISMICI'!$G$29*'PARAMETRI SISMICI'!$G$9*('PARAMETRI SISMICI'!$G$26/B247),'PARAMETRI SISMICI'!$G$20*'PARAMETRI SISMICI'!$G$23*'PARAMETRI SISMICI'!$G$29*'PARAMETRI SISMICI'!$G$9*(('PARAMETRI SISMICI'!$G$26*'PARAMETRI SISMICI'!$G$27)/B247^2))))</f>
        <v>0.14221200935020215</v>
      </c>
      <c r="D247" s="26">
        <f>1/'PARAMETRI SISMICI'!$G$19*IF(B247&lt;'PARAMETRI SISMICI'!$G$25,'PARAMETRI SISMICI'!$G$20*'PARAMETRI SISMICI'!$G$23*'PARAMETRI SISMICI'!$G$30*'PARAMETRI SISMICI'!$G$9*(B247/'PARAMETRI SISMICI'!$G$25+1/('PARAMETRI SISMICI'!$G$30*'PARAMETRI SISMICI'!$G$9)*(1-B247/'PARAMETRI SISMICI'!$G$25)),IF(B247&lt;'PARAMETRI SISMICI'!$G$26,'PARAMETRI SISMICI'!$G$20*'PARAMETRI SISMICI'!$G$23*'PARAMETRI SISMICI'!$G$30*'PARAMETRI SISMICI'!$G$9,IF(B247&lt;'PARAMETRI SISMICI'!$G$27,'PARAMETRI SISMICI'!$G$20*'PARAMETRI SISMICI'!$G$23*'PARAMETRI SISMICI'!$G$30*'PARAMETRI SISMICI'!$G$9*('PARAMETRI SISMICI'!$G$26/B247),'PARAMETRI SISMICI'!$G$20*'PARAMETRI SISMICI'!$G$23*'PARAMETRI SISMICI'!$G$30*'PARAMETRI SISMICI'!$G$9*(('PARAMETRI SISMICI'!$G$26*'PARAMETRI SISMICI'!$G$27)/B247^2))))</f>
        <v>4.9379169913264631E-2</v>
      </c>
      <c r="E247" s="5"/>
      <c r="F247" s="5"/>
      <c r="G247" s="5"/>
      <c r="H247" s="5"/>
      <c r="I247" s="5"/>
      <c r="J247" s="5"/>
      <c r="K247" s="5"/>
      <c r="L247" s="5"/>
      <c r="M247" s="5"/>
      <c r="N247" s="5"/>
    </row>
    <row r="248" spans="2:14" x14ac:dyDescent="0.25">
      <c r="B248" s="32">
        <f t="shared" si="3"/>
        <v>2.3699999999999934</v>
      </c>
      <c r="C248" s="26">
        <f>1/'PARAMETRI SISMICI'!$G$19*IF(B248&lt;'PARAMETRI SISMICI'!$G$25,'PARAMETRI SISMICI'!$G$20*'PARAMETRI SISMICI'!$G$23*'PARAMETRI SISMICI'!$G$29*'PARAMETRI SISMICI'!$G$9*(B248/'PARAMETRI SISMICI'!$G$25+1/('PARAMETRI SISMICI'!$G$29*'PARAMETRI SISMICI'!$G$9)*(1-B248/'PARAMETRI SISMICI'!$G$25)),IF(B248&lt;'PARAMETRI SISMICI'!$G$26,'PARAMETRI SISMICI'!$G$20*'PARAMETRI SISMICI'!$G$23*'PARAMETRI SISMICI'!$G$29*'PARAMETRI SISMICI'!$G$9,IF(B248&lt;'PARAMETRI SISMICI'!$G$27,'PARAMETRI SISMICI'!$G$20*'PARAMETRI SISMICI'!$G$23*'PARAMETRI SISMICI'!$G$29*'PARAMETRI SISMICI'!$G$9*('PARAMETRI SISMICI'!$G$26/B248),'PARAMETRI SISMICI'!$G$20*'PARAMETRI SISMICI'!$G$23*'PARAMETRI SISMICI'!$G$29*'PARAMETRI SISMICI'!$G$9*(('PARAMETRI SISMICI'!$G$26*'PARAMETRI SISMICI'!$G$27)/B248^2))))</f>
        <v>0.14161195867783843</v>
      </c>
      <c r="D248" s="26">
        <f>1/'PARAMETRI SISMICI'!$G$19*IF(B248&lt;'PARAMETRI SISMICI'!$G$25,'PARAMETRI SISMICI'!$G$20*'PARAMETRI SISMICI'!$G$23*'PARAMETRI SISMICI'!$G$30*'PARAMETRI SISMICI'!$G$9*(B248/'PARAMETRI SISMICI'!$G$25+1/('PARAMETRI SISMICI'!$G$30*'PARAMETRI SISMICI'!$G$9)*(1-B248/'PARAMETRI SISMICI'!$G$25)),IF(B248&lt;'PARAMETRI SISMICI'!$G$26,'PARAMETRI SISMICI'!$G$20*'PARAMETRI SISMICI'!$G$23*'PARAMETRI SISMICI'!$G$30*'PARAMETRI SISMICI'!$G$9,IF(B248&lt;'PARAMETRI SISMICI'!$G$27,'PARAMETRI SISMICI'!$G$20*'PARAMETRI SISMICI'!$G$23*'PARAMETRI SISMICI'!$G$30*'PARAMETRI SISMICI'!$G$9*('PARAMETRI SISMICI'!$G$26/B248),'PARAMETRI SISMICI'!$G$20*'PARAMETRI SISMICI'!$G$23*'PARAMETRI SISMICI'!$G$30*'PARAMETRI SISMICI'!$G$9*(('PARAMETRI SISMICI'!$G$26*'PARAMETRI SISMICI'!$G$27)/B248^2))))</f>
        <v>4.9170818985360562E-2</v>
      </c>
      <c r="E248" s="5"/>
      <c r="F248" s="5"/>
      <c r="G248" s="5"/>
      <c r="H248" s="5"/>
      <c r="I248" s="5"/>
      <c r="J248" s="5"/>
      <c r="K248" s="5"/>
      <c r="L248" s="5"/>
      <c r="M248" s="5"/>
      <c r="N248" s="5"/>
    </row>
    <row r="249" spans="2:14" x14ac:dyDescent="0.25">
      <c r="B249" s="32">
        <f t="shared" si="3"/>
        <v>2.3799999999999932</v>
      </c>
      <c r="C249" s="26">
        <f>1/'PARAMETRI SISMICI'!$G$19*IF(B249&lt;'PARAMETRI SISMICI'!$G$25,'PARAMETRI SISMICI'!$G$20*'PARAMETRI SISMICI'!$G$23*'PARAMETRI SISMICI'!$G$29*'PARAMETRI SISMICI'!$G$9*(B249/'PARAMETRI SISMICI'!$G$25+1/('PARAMETRI SISMICI'!$G$29*'PARAMETRI SISMICI'!$G$9)*(1-B249/'PARAMETRI SISMICI'!$G$25)),IF(B249&lt;'PARAMETRI SISMICI'!$G$26,'PARAMETRI SISMICI'!$G$20*'PARAMETRI SISMICI'!$G$23*'PARAMETRI SISMICI'!$G$29*'PARAMETRI SISMICI'!$G$9,IF(B249&lt;'PARAMETRI SISMICI'!$G$27,'PARAMETRI SISMICI'!$G$20*'PARAMETRI SISMICI'!$G$23*'PARAMETRI SISMICI'!$G$29*'PARAMETRI SISMICI'!$G$9*('PARAMETRI SISMICI'!$G$26/B249),'PARAMETRI SISMICI'!$G$20*'PARAMETRI SISMICI'!$G$23*'PARAMETRI SISMICI'!$G$29*'PARAMETRI SISMICI'!$G$9*(('PARAMETRI SISMICI'!$G$26*'PARAMETRI SISMICI'!$G$27)/B249^2))))</f>
        <v>0.14101695044809961</v>
      </c>
      <c r="D249" s="26">
        <f>1/'PARAMETRI SISMICI'!$G$19*IF(B249&lt;'PARAMETRI SISMICI'!$G$25,'PARAMETRI SISMICI'!$G$20*'PARAMETRI SISMICI'!$G$23*'PARAMETRI SISMICI'!$G$30*'PARAMETRI SISMICI'!$G$9*(B249/'PARAMETRI SISMICI'!$G$25+1/('PARAMETRI SISMICI'!$G$30*'PARAMETRI SISMICI'!$G$9)*(1-B249/'PARAMETRI SISMICI'!$G$25)),IF(B249&lt;'PARAMETRI SISMICI'!$G$26,'PARAMETRI SISMICI'!$G$20*'PARAMETRI SISMICI'!$G$23*'PARAMETRI SISMICI'!$G$30*'PARAMETRI SISMICI'!$G$9,IF(B249&lt;'PARAMETRI SISMICI'!$G$27,'PARAMETRI SISMICI'!$G$20*'PARAMETRI SISMICI'!$G$23*'PARAMETRI SISMICI'!$G$30*'PARAMETRI SISMICI'!$G$9*('PARAMETRI SISMICI'!$G$26/B249),'PARAMETRI SISMICI'!$G$20*'PARAMETRI SISMICI'!$G$23*'PARAMETRI SISMICI'!$G$30*'PARAMETRI SISMICI'!$G$9*(('PARAMETRI SISMICI'!$G$26*'PARAMETRI SISMICI'!$G$27)/B249^2))))</f>
        <v>4.8964218905590141E-2</v>
      </c>
      <c r="E249" s="5"/>
      <c r="F249" s="5"/>
      <c r="G249" s="5"/>
      <c r="H249" s="5"/>
      <c r="I249" s="5"/>
      <c r="J249" s="5"/>
      <c r="K249" s="5"/>
      <c r="L249" s="5"/>
      <c r="M249" s="5"/>
      <c r="N249" s="5"/>
    </row>
    <row r="250" spans="2:14" x14ac:dyDescent="0.25">
      <c r="B250" s="32">
        <f t="shared" si="3"/>
        <v>2.389999999999993</v>
      </c>
      <c r="C250" s="26">
        <f>1/'PARAMETRI SISMICI'!$G$19*IF(B250&lt;'PARAMETRI SISMICI'!$G$25,'PARAMETRI SISMICI'!$G$20*'PARAMETRI SISMICI'!$G$23*'PARAMETRI SISMICI'!$G$29*'PARAMETRI SISMICI'!$G$9*(B250/'PARAMETRI SISMICI'!$G$25+1/('PARAMETRI SISMICI'!$G$29*'PARAMETRI SISMICI'!$G$9)*(1-B250/'PARAMETRI SISMICI'!$G$25)),IF(B250&lt;'PARAMETRI SISMICI'!$G$26,'PARAMETRI SISMICI'!$G$20*'PARAMETRI SISMICI'!$G$23*'PARAMETRI SISMICI'!$G$29*'PARAMETRI SISMICI'!$G$9,IF(B250&lt;'PARAMETRI SISMICI'!$G$27,'PARAMETRI SISMICI'!$G$20*'PARAMETRI SISMICI'!$G$23*'PARAMETRI SISMICI'!$G$29*'PARAMETRI SISMICI'!$G$9*('PARAMETRI SISMICI'!$G$26/B250),'PARAMETRI SISMICI'!$G$20*'PARAMETRI SISMICI'!$G$23*'PARAMETRI SISMICI'!$G$29*'PARAMETRI SISMICI'!$G$9*(('PARAMETRI SISMICI'!$G$26*'PARAMETRI SISMICI'!$G$27)/B250^2))))</f>
        <v>0.14042692136672683</v>
      </c>
      <c r="D250" s="26">
        <f>1/'PARAMETRI SISMICI'!$G$19*IF(B250&lt;'PARAMETRI SISMICI'!$G$25,'PARAMETRI SISMICI'!$G$20*'PARAMETRI SISMICI'!$G$23*'PARAMETRI SISMICI'!$G$30*'PARAMETRI SISMICI'!$G$9*(B250/'PARAMETRI SISMICI'!$G$25+1/('PARAMETRI SISMICI'!$G$30*'PARAMETRI SISMICI'!$G$9)*(1-B250/'PARAMETRI SISMICI'!$G$25)),IF(B250&lt;'PARAMETRI SISMICI'!$G$26,'PARAMETRI SISMICI'!$G$20*'PARAMETRI SISMICI'!$G$23*'PARAMETRI SISMICI'!$G$30*'PARAMETRI SISMICI'!$G$9,IF(B250&lt;'PARAMETRI SISMICI'!$G$27,'PARAMETRI SISMICI'!$G$20*'PARAMETRI SISMICI'!$G$23*'PARAMETRI SISMICI'!$G$30*'PARAMETRI SISMICI'!$G$9*('PARAMETRI SISMICI'!$G$26/B250),'PARAMETRI SISMICI'!$G$20*'PARAMETRI SISMICI'!$G$23*'PARAMETRI SISMICI'!$G$30*'PARAMETRI SISMICI'!$G$9*(('PARAMETRI SISMICI'!$G$26*'PARAMETRI SISMICI'!$G$27)/B250^2))))</f>
        <v>4.8759347696780149E-2</v>
      </c>
      <c r="E250" s="5"/>
      <c r="F250" s="5"/>
      <c r="G250" s="5"/>
      <c r="H250" s="5"/>
      <c r="I250" s="5"/>
      <c r="J250" s="5"/>
      <c r="K250" s="5"/>
      <c r="L250" s="5"/>
      <c r="M250" s="5"/>
      <c r="N250" s="5"/>
    </row>
    <row r="251" spans="2:14" x14ac:dyDescent="0.25">
      <c r="B251" s="32">
        <f t="shared" si="3"/>
        <v>2.3999999999999928</v>
      </c>
      <c r="C251" s="26">
        <f>1/'PARAMETRI SISMICI'!$G$19*IF(B251&lt;'PARAMETRI SISMICI'!$G$25,'PARAMETRI SISMICI'!$G$20*'PARAMETRI SISMICI'!$G$23*'PARAMETRI SISMICI'!$G$29*'PARAMETRI SISMICI'!$G$9*(B251/'PARAMETRI SISMICI'!$G$25+1/('PARAMETRI SISMICI'!$G$29*'PARAMETRI SISMICI'!$G$9)*(1-B251/'PARAMETRI SISMICI'!$G$25)),IF(B251&lt;'PARAMETRI SISMICI'!$G$26,'PARAMETRI SISMICI'!$G$20*'PARAMETRI SISMICI'!$G$23*'PARAMETRI SISMICI'!$G$29*'PARAMETRI SISMICI'!$G$9,IF(B251&lt;'PARAMETRI SISMICI'!$G$27,'PARAMETRI SISMICI'!$G$20*'PARAMETRI SISMICI'!$G$23*'PARAMETRI SISMICI'!$G$29*'PARAMETRI SISMICI'!$G$9*('PARAMETRI SISMICI'!$G$26/B251),'PARAMETRI SISMICI'!$G$20*'PARAMETRI SISMICI'!$G$23*'PARAMETRI SISMICI'!$G$29*'PARAMETRI SISMICI'!$G$9*(('PARAMETRI SISMICI'!$G$26*'PARAMETRI SISMICI'!$G$27)/B251^2))))</f>
        <v>0.13984180919436548</v>
      </c>
      <c r="D251" s="26">
        <f>1/'PARAMETRI SISMICI'!$G$19*IF(B251&lt;'PARAMETRI SISMICI'!$G$25,'PARAMETRI SISMICI'!$G$20*'PARAMETRI SISMICI'!$G$23*'PARAMETRI SISMICI'!$G$30*'PARAMETRI SISMICI'!$G$9*(B251/'PARAMETRI SISMICI'!$G$25+1/('PARAMETRI SISMICI'!$G$30*'PARAMETRI SISMICI'!$G$9)*(1-B251/'PARAMETRI SISMICI'!$G$25)),IF(B251&lt;'PARAMETRI SISMICI'!$G$26,'PARAMETRI SISMICI'!$G$20*'PARAMETRI SISMICI'!$G$23*'PARAMETRI SISMICI'!$G$30*'PARAMETRI SISMICI'!$G$9,IF(B251&lt;'PARAMETRI SISMICI'!$G$27,'PARAMETRI SISMICI'!$G$20*'PARAMETRI SISMICI'!$G$23*'PARAMETRI SISMICI'!$G$30*'PARAMETRI SISMICI'!$G$9*('PARAMETRI SISMICI'!$G$26/B251),'PARAMETRI SISMICI'!$G$20*'PARAMETRI SISMICI'!$G$23*'PARAMETRI SISMICI'!$G$30*'PARAMETRI SISMICI'!$G$9*(('PARAMETRI SISMICI'!$G$26*'PARAMETRI SISMICI'!$G$27)/B251^2))))</f>
        <v>4.8556183748043567E-2</v>
      </c>
      <c r="E251" s="5"/>
      <c r="F251" s="5"/>
      <c r="G251" s="5"/>
      <c r="H251" s="5"/>
      <c r="I251" s="5"/>
      <c r="J251" s="5"/>
      <c r="K251" s="5"/>
      <c r="L251" s="5"/>
      <c r="M251" s="5"/>
      <c r="N251" s="5"/>
    </row>
    <row r="252" spans="2:14" x14ac:dyDescent="0.25">
      <c r="B252" s="32">
        <f t="shared" si="3"/>
        <v>2.4099999999999926</v>
      </c>
      <c r="C252" s="26">
        <f>1/'PARAMETRI SISMICI'!$G$19*IF(B252&lt;'PARAMETRI SISMICI'!$G$25,'PARAMETRI SISMICI'!$G$20*'PARAMETRI SISMICI'!$G$23*'PARAMETRI SISMICI'!$G$29*'PARAMETRI SISMICI'!$G$9*(B252/'PARAMETRI SISMICI'!$G$25+1/('PARAMETRI SISMICI'!$G$29*'PARAMETRI SISMICI'!$G$9)*(1-B252/'PARAMETRI SISMICI'!$G$25)),IF(B252&lt;'PARAMETRI SISMICI'!$G$26,'PARAMETRI SISMICI'!$G$20*'PARAMETRI SISMICI'!$G$23*'PARAMETRI SISMICI'!$G$29*'PARAMETRI SISMICI'!$G$9,IF(B252&lt;'PARAMETRI SISMICI'!$G$27,'PARAMETRI SISMICI'!$G$20*'PARAMETRI SISMICI'!$G$23*'PARAMETRI SISMICI'!$G$29*'PARAMETRI SISMICI'!$G$9*('PARAMETRI SISMICI'!$G$26/B252),'PARAMETRI SISMICI'!$G$20*'PARAMETRI SISMICI'!$G$23*'PARAMETRI SISMICI'!$G$29*'PARAMETRI SISMICI'!$G$9*(('PARAMETRI SISMICI'!$G$26*'PARAMETRI SISMICI'!$G$27)/B252^2))))</f>
        <v>0.13926155272467933</v>
      </c>
      <c r="D252" s="26">
        <f>1/'PARAMETRI SISMICI'!$G$19*IF(B252&lt;'PARAMETRI SISMICI'!$G$25,'PARAMETRI SISMICI'!$G$20*'PARAMETRI SISMICI'!$G$23*'PARAMETRI SISMICI'!$G$30*'PARAMETRI SISMICI'!$G$9*(B252/'PARAMETRI SISMICI'!$G$25+1/('PARAMETRI SISMICI'!$G$30*'PARAMETRI SISMICI'!$G$9)*(1-B252/'PARAMETRI SISMICI'!$G$25)),IF(B252&lt;'PARAMETRI SISMICI'!$G$26,'PARAMETRI SISMICI'!$G$20*'PARAMETRI SISMICI'!$G$23*'PARAMETRI SISMICI'!$G$30*'PARAMETRI SISMICI'!$G$9,IF(B252&lt;'PARAMETRI SISMICI'!$G$27,'PARAMETRI SISMICI'!$G$20*'PARAMETRI SISMICI'!$G$23*'PARAMETRI SISMICI'!$G$30*'PARAMETRI SISMICI'!$G$9*('PARAMETRI SISMICI'!$G$26/B252),'PARAMETRI SISMICI'!$G$20*'PARAMETRI SISMICI'!$G$23*'PARAMETRI SISMICI'!$G$30*'PARAMETRI SISMICI'!$G$9*(('PARAMETRI SISMICI'!$G$26*'PARAMETRI SISMICI'!$G$27)/B252^2))))</f>
        <v>4.8354705807180313E-2</v>
      </c>
      <c r="E252" s="5"/>
      <c r="F252" s="5"/>
      <c r="G252" s="5"/>
      <c r="H252" s="5"/>
      <c r="I252" s="5"/>
      <c r="J252" s="5"/>
      <c r="K252" s="5"/>
      <c r="L252" s="5"/>
      <c r="M252" s="5"/>
      <c r="N252" s="5"/>
    </row>
    <row r="253" spans="2:14" x14ac:dyDescent="0.25">
      <c r="B253" s="32">
        <f t="shared" si="3"/>
        <v>2.4199999999999924</v>
      </c>
      <c r="C253" s="26">
        <f>1/'PARAMETRI SISMICI'!$G$19*IF(B253&lt;'PARAMETRI SISMICI'!$G$25,'PARAMETRI SISMICI'!$G$20*'PARAMETRI SISMICI'!$G$23*'PARAMETRI SISMICI'!$G$29*'PARAMETRI SISMICI'!$G$9*(B253/'PARAMETRI SISMICI'!$G$25+1/('PARAMETRI SISMICI'!$G$29*'PARAMETRI SISMICI'!$G$9)*(1-B253/'PARAMETRI SISMICI'!$G$25)),IF(B253&lt;'PARAMETRI SISMICI'!$G$26,'PARAMETRI SISMICI'!$G$20*'PARAMETRI SISMICI'!$G$23*'PARAMETRI SISMICI'!$G$29*'PARAMETRI SISMICI'!$G$9,IF(B253&lt;'PARAMETRI SISMICI'!$G$27,'PARAMETRI SISMICI'!$G$20*'PARAMETRI SISMICI'!$G$23*'PARAMETRI SISMICI'!$G$29*'PARAMETRI SISMICI'!$G$9*('PARAMETRI SISMICI'!$G$26/B253),'PARAMETRI SISMICI'!$G$20*'PARAMETRI SISMICI'!$G$23*'PARAMETRI SISMICI'!$G$29*'PARAMETRI SISMICI'!$G$9*(('PARAMETRI SISMICI'!$G$26*'PARAMETRI SISMICI'!$G$27)/B253^2))))</f>
        <v>0.13868609176300711</v>
      </c>
      <c r="D253" s="26">
        <f>1/'PARAMETRI SISMICI'!$G$19*IF(B253&lt;'PARAMETRI SISMICI'!$G$25,'PARAMETRI SISMICI'!$G$20*'PARAMETRI SISMICI'!$G$23*'PARAMETRI SISMICI'!$G$30*'PARAMETRI SISMICI'!$G$9*(B253/'PARAMETRI SISMICI'!$G$25+1/('PARAMETRI SISMICI'!$G$30*'PARAMETRI SISMICI'!$G$9)*(1-B253/'PARAMETRI SISMICI'!$G$25)),IF(B253&lt;'PARAMETRI SISMICI'!$G$26,'PARAMETRI SISMICI'!$G$20*'PARAMETRI SISMICI'!$G$23*'PARAMETRI SISMICI'!$G$30*'PARAMETRI SISMICI'!$G$9,IF(B253&lt;'PARAMETRI SISMICI'!$G$27,'PARAMETRI SISMICI'!$G$20*'PARAMETRI SISMICI'!$G$23*'PARAMETRI SISMICI'!$G$30*'PARAMETRI SISMICI'!$G$9*('PARAMETRI SISMICI'!$G$26/B253),'PARAMETRI SISMICI'!$G$20*'PARAMETRI SISMICI'!$G$23*'PARAMETRI SISMICI'!$G$30*'PARAMETRI SISMICI'!$G$9*(('PARAMETRI SISMICI'!$G$26*'PARAMETRI SISMICI'!$G$27)/B253^2))))</f>
        <v>4.8154892973266354E-2</v>
      </c>
      <c r="E253" s="5"/>
      <c r="F253" s="5"/>
      <c r="G253" s="5"/>
      <c r="H253" s="5"/>
      <c r="I253" s="5"/>
      <c r="J253" s="5"/>
      <c r="K253" s="5"/>
      <c r="L253" s="5"/>
      <c r="M253" s="5"/>
      <c r="N253" s="5"/>
    </row>
    <row r="254" spans="2:14" x14ac:dyDescent="0.25">
      <c r="B254" s="32">
        <f t="shared" si="3"/>
        <v>2.4299999999999922</v>
      </c>
      <c r="C254" s="26">
        <f>1/'PARAMETRI SISMICI'!$G$19*IF(B254&lt;'PARAMETRI SISMICI'!$G$25,'PARAMETRI SISMICI'!$G$20*'PARAMETRI SISMICI'!$G$23*'PARAMETRI SISMICI'!$G$29*'PARAMETRI SISMICI'!$G$9*(B254/'PARAMETRI SISMICI'!$G$25+1/('PARAMETRI SISMICI'!$G$29*'PARAMETRI SISMICI'!$G$9)*(1-B254/'PARAMETRI SISMICI'!$G$25)),IF(B254&lt;'PARAMETRI SISMICI'!$G$26,'PARAMETRI SISMICI'!$G$20*'PARAMETRI SISMICI'!$G$23*'PARAMETRI SISMICI'!$G$29*'PARAMETRI SISMICI'!$G$9,IF(B254&lt;'PARAMETRI SISMICI'!$G$27,'PARAMETRI SISMICI'!$G$20*'PARAMETRI SISMICI'!$G$23*'PARAMETRI SISMICI'!$G$29*'PARAMETRI SISMICI'!$G$9*('PARAMETRI SISMICI'!$G$26/B254),'PARAMETRI SISMICI'!$G$20*'PARAMETRI SISMICI'!$G$23*'PARAMETRI SISMICI'!$G$29*'PARAMETRI SISMICI'!$G$9*(('PARAMETRI SISMICI'!$G$26*'PARAMETRI SISMICI'!$G$27)/B254^2))))</f>
        <v>0.1381153671055462</v>
      </c>
      <c r="D254" s="26">
        <f>1/'PARAMETRI SISMICI'!$G$19*IF(B254&lt;'PARAMETRI SISMICI'!$G$25,'PARAMETRI SISMICI'!$G$20*'PARAMETRI SISMICI'!$G$23*'PARAMETRI SISMICI'!$G$30*'PARAMETRI SISMICI'!$G$9*(B254/'PARAMETRI SISMICI'!$G$25+1/('PARAMETRI SISMICI'!$G$30*'PARAMETRI SISMICI'!$G$9)*(1-B254/'PARAMETRI SISMICI'!$G$25)),IF(B254&lt;'PARAMETRI SISMICI'!$G$26,'PARAMETRI SISMICI'!$G$20*'PARAMETRI SISMICI'!$G$23*'PARAMETRI SISMICI'!$G$30*'PARAMETRI SISMICI'!$G$9,IF(B254&lt;'PARAMETRI SISMICI'!$G$27,'PARAMETRI SISMICI'!$G$20*'PARAMETRI SISMICI'!$G$23*'PARAMETRI SISMICI'!$G$30*'PARAMETRI SISMICI'!$G$9*('PARAMETRI SISMICI'!$G$26/B254),'PARAMETRI SISMICI'!$G$20*'PARAMETRI SISMICI'!$G$23*'PARAMETRI SISMICI'!$G$30*'PARAMETRI SISMICI'!$G$9*(('PARAMETRI SISMICI'!$G$26*'PARAMETRI SISMICI'!$G$27)/B254^2))))</f>
        <v>4.7956724689425752E-2</v>
      </c>
      <c r="E254" s="5"/>
      <c r="F254" s="5"/>
      <c r="G254" s="5"/>
      <c r="H254" s="5"/>
      <c r="I254" s="5"/>
      <c r="J254" s="5"/>
      <c r="K254" s="5"/>
      <c r="L254" s="5"/>
      <c r="M254" s="5"/>
      <c r="N254" s="5"/>
    </row>
    <row r="255" spans="2:14" x14ac:dyDescent="0.25">
      <c r="B255" s="32">
        <f t="shared" si="3"/>
        <v>2.439999999999992</v>
      </c>
      <c r="C255" s="26">
        <f>1/'PARAMETRI SISMICI'!$G$19*IF(B255&lt;'PARAMETRI SISMICI'!$G$25,'PARAMETRI SISMICI'!$G$20*'PARAMETRI SISMICI'!$G$23*'PARAMETRI SISMICI'!$G$29*'PARAMETRI SISMICI'!$G$9*(B255/'PARAMETRI SISMICI'!$G$25+1/('PARAMETRI SISMICI'!$G$29*'PARAMETRI SISMICI'!$G$9)*(1-B255/'PARAMETRI SISMICI'!$G$25)),IF(B255&lt;'PARAMETRI SISMICI'!$G$26,'PARAMETRI SISMICI'!$G$20*'PARAMETRI SISMICI'!$G$23*'PARAMETRI SISMICI'!$G$29*'PARAMETRI SISMICI'!$G$9,IF(B255&lt;'PARAMETRI SISMICI'!$G$27,'PARAMETRI SISMICI'!$G$20*'PARAMETRI SISMICI'!$G$23*'PARAMETRI SISMICI'!$G$29*'PARAMETRI SISMICI'!$G$9*('PARAMETRI SISMICI'!$G$26/B255),'PARAMETRI SISMICI'!$G$20*'PARAMETRI SISMICI'!$G$23*'PARAMETRI SISMICI'!$G$29*'PARAMETRI SISMICI'!$G$9*(('PARAMETRI SISMICI'!$G$26*'PARAMETRI SISMICI'!$G$27)/B255^2))))</f>
        <v>0.13754932051904806</v>
      </c>
      <c r="D255" s="26">
        <f>1/'PARAMETRI SISMICI'!$G$19*IF(B255&lt;'PARAMETRI SISMICI'!$G$25,'PARAMETRI SISMICI'!$G$20*'PARAMETRI SISMICI'!$G$23*'PARAMETRI SISMICI'!$G$30*'PARAMETRI SISMICI'!$G$9*(B255/'PARAMETRI SISMICI'!$G$25+1/('PARAMETRI SISMICI'!$G$30*'PARAMETRI SISMICI'!$G$9)*(1-B255/'PARAMETRI SISMICI'!$G$25)),IF(B255&lt;'PARAMETRI SISMICI'!$G$26,'PARAMETRI SISMICI'!$G$20*'PARAMETRI SISMICI'!$G$23*'PARAMETRI SISMICI'!$G$30*'PARAMETRI SISMICI'!$G$9,IF(B255&lt;'PARAMETRI SISMICI'!$G$27,'PARAMETRI SISMICI'!$G$20*'PARAMETRI SISMICI'!$G$23*'PARAMETRI SISMICI'!$G$30*'PARAMETRI SISMICI'!$G$9*('PARAMETRI SISMICI'!$G$26/B255),'PARAMETRI SISMICI'!$G$20*'PARAMETRI SISMICI'!$G$23*'PARAMETRI SISMICI'!$G$30*'PARAMETRI SISMICI'!$G$9*(('PARAMETRI SISMICI'!$G$26*'PARAMETRI SISMICI'!$G$27)/B255^2))))</f>
        <v>4.7760180735780568E-2</v>
      </c>
      <c r="E255" s="5"/>
      <c r="F255" s="5"/>
      <c r="G255" s="5"/>
      <c r="H255" s="5"/>
      <c r="I255" s="5"/>
      <c r="J255" s="5"/>
      <c r="K255" s="5"/>
      <c r="L255" s="5"/>
      <c r="M255" s="5"/>
      <c r="N255" s="5"/>
    </row>
    <row r="256" spans="2:14" x14ac:dyDescent="0.25">
      <c r="B256" s="32">
        <f t="shared" si="3"/>
        <v>2.4499999999999917</v>
      </c>
      <c r="C256" s="26">
        <f>1/'PARAMETRI SISMICI'!$G$19*IF(B256&lt;'PARAMETRI SISMICI'!$G$25,'PARAMETRI SISMICI'!$G$20*'PARAMETRI SISMICI'!$G$23*'PARAMETRI SISMICI'!$G$29*'PARAMETRI SISMICI'!$G$9*(B256/'PARAMETRI SISMICI'!$G$25+1/('PARAMETRI SISMICI'!$G$29*'PARAMETRI SISMICI'!$G$9)*(1-B256/'PARAMETRI SISMICI'!$G$25)),IF(B256&lt;'PARAMETRI SISMICI'!$G$26,'PARAMETRI SISMICI'!$G$20*'PARAMETRI SISMICI'!$G$23*'PARAMETRI SISMICI'!$G$29*'PARAMETRI SISMICI'!$G$9,IF(B256&lt;'PARAMETRI SISMICI'!$G$27,'PARAMETRI SISMICI'!$G$20*'PARAMETRI SISMICI'!$G$23*'PARAMETRI SISMICI'!$G$29*'PARAMETRI SISMICI'!$G$9*('PARAMETRI SISMICI'!$G$26/B256),'PARAMETRI SISMICI'!$G$20*'PARAMETRI SISMICI'!$G$23*'PARAMETRI SISMICI'!$G$29*'PARAMETRI SISMICI'!$G$9*(('PARAMETRI SISMICI'!$G$26*'PARAMETRI SISMICI'!$G$27)/B256^2))))</f>
        <v>0.13698789472101114</v>
      </c>
      <c r="D256" s="26">
        <f>1/'PARAMETRI SISMICI'!$G$19*IF(B256&lt;'PARAMETRI SISMICI'!$G$25,'PARAMETRI SISMICI'!$G$20*'PARAMETRI SISMICI'!$G$23*'PARAMETRI SISMICI'!$G$30*'PARAMETRI SISMICI'!$G$9*(B256/'PARAMETRI SISMICI'!$G$25+1/('PARAMETRI SISMICI'!$G$30*'PARAMETRI SISMICI'!$G$9)*(1-B256/'PARAMETRI SISMICI'!$G$25)),IF(B256&lt;'PARAMETRI SISMICI'!$G$26,'PARAMETRI SISMICI'!$G$20*'PARAMETRI SISMICI'!$G$23*'PARAMETRI SISMICI'!$G$30*'PARAMETRI SISMICI'!$G$9,IF(B256&lt;'PARAMETRI SISMICI'!$G$27,'PARAMETRI SISMICI'!$G$20*'PARAMETRI SISMICI'!$G$23*'PARAMETRI SISMICI'!$G$30*'PARAMETRI SISMICI'!$G$9*('PARAMETRI SISMICI'!$G$26/B256),'PARAMETRI SISMICI'!$G$20*'PARAMETRI SISMICI'!$G$23*'PARAMETRI SISMICI'!$G$30*'PARAMETRI SISMICI'!$G$9*(('PARAMETRI SISMICI'!$G$26*'PARAMETRI SISMICI'!$G$27)/B256^2))))</f>
        <v>4.7565241222573308E-2</v>
      </c>
      <c r="E256" s="5"/>
      <c r="F256" s="5"/>
      <c r="G256" s="5"/>
      <c r="H256" s="5"/>
      <c r="I256" s="5"/>
      <c r="J256" s="5"/>
      <c r="K256" s="5"/>
      <c r="L256" s="5"/>
      <c r="M256" s="5"/>
      <c r="N256" s="5"/>
    </row>
    <row r="257" spans="2:14" x14ac:dyDescent="0.25">
      <c r="B257" s="32">
        <f t="shared" si="3"/>
        <v>2.4599999999999915</v>
      </c>
      <c r="C257" s="26">
        <f>1/'PARAMETRI SISMICI'!$G$19*IF(B257&lt;'PARAMETRI SISMICI'!$G$25,'PARAMETRI SISMICI'!$G$20*'PARAMETRI SISMICI'!$G$23*'PARAMETRI SISMICI'!$G$29*'PARAMETRI SISMICI'!$G$9*(B257/'PARAMETRI SISMICI'!$G$25+1/('PARAMETRI SISMICI'!$G$29*'PARAMETRI SISMICI'!$G$9)*(1-B257/'PARAMETRI SISMICI'!$G$25)),IF(B257&lt;'PARAMETRI SISMICI'!$G$26,'PARAMETRI SISMICI'!$G$20*'PARAMETRI SISMICI'!$G$23*'PARAMETRI SISMICI'!$G$29*'PARAMETRI SISMICI'!$G$9,IF(B257&lt;'PARAMETRI SISMICI'!$G$27,'PARAMETRI SISMICI'!$G$20*'PARAMETRI SISMICI'!$G$23*'PARAMETRI SISMICI'!$G$29*'PARAMETRI SISMICI'!$G$9*('PARAMETRI SISMICI'!$G$26/B257),'PARAMETRI SISMICI'!$G$20*'PARAMETRI SISMICI'!$G$23*'PARAMETRI SISMICI'!$G$29*'PARAMETRI SISMICI'!$G$9*(('PARAMETRI SISMICI'!$G$26*'PARAMETRI SISMICI'!$G$27)/B257^2))))</f>
        <v>0.13643103336035664</v>
      </c>
      <c r="D257" s="26">
        <f>1/'PARAMETRI SISMICI'!$G$19*IF(B257&lt;'PARAMETRI SISMICI'!$G$25,'PARAMETRI SISMICI'!$G$20*'PARAMETRI SISMICI'!$G$23*'PARAMETRI SISMICI'!$G$30*'PARAMETRI SISMICI'!$G$9*(B257/'PARAMETRI SISMICI'!$G$25+1/('PARAMETRI SISMICI'!$G$30*'PARAMETRI SISMICI'!$G$9)*(1-B257/'PARAMETRI SISMICI'!$G$25)),IF(B257&lt;'PARAMETRI SISMICI'!$G$26,'PARAMETRI SISMICI'!$G$20*'PARAMETRI SISMICI'!$G$23*'PARAMETRI SISMICI'!$G$30*'PARAMETRI SISMICI'!$G$9,IF(B257&lt;'PARAMETRI SISMICI'!$G$27,'PARAMETRI SISMICI'!$G$20*'PARAMETRI SISMICI'!$G$23*'PARAMETRI SISMICI'!$G$30*'PARAMETRI SISMICI'!$G$9*('PARAMETRI SISMICI'!$G$26/B257),'PARAMETRI SISMICI'!$G$20*'PARAMETRI SISMICI'!$G$23*'PARAMETRI SISMICI'!$G$30*'PARAMETRI SISMICI'!$G$9*(('PARAMETRI SISMICI'!$G$26*'PARAMETRI SISMICI'!$G$27)/B257^2))))</f>
        <v>4.737188658345716E-2</v>
      </c>
      <c r="E257" s="5"/>
      <c r="F257" s="5"/>
      <c r="G257" s="5"/>
      <c r="H257" s="5"/>
      <c r="I257" s="5"/>
      <c r="J257" s="5"/>
      <c r="K257" s="5"/>
      <c r="L257" s="5"/>
      <c r="M257" s="5"/>
      <c r="N257" s="5"/>
    </row>
    <row r="258" spans="2:14" x14ac:dyDescent="0.25">
      <c r="B258" s="32">
        <f t="shared" si="3"/>
        <v>2.4699999999999913</v>
      </c>
      <c r="C258" s="26">
        <f>1/'PARAMETRI SISMICI'!$G$19*IF(B258&lt;'PARAMETRI SISMICI'!$G$25,'PARAMETRI SISMICI'!$G$20*'PARAMETRI SISMICI'!$G$23*'PARAMETRI SISMICI'!$G$29*'PARAMETRI SISMICI'!$G$9*(B258/'PARAMETRI SISMICI'!$G$25+1/('PARAMETRI SISMICI'!$G$29*'PARAMETRI SISMICI'!$G$9)*(1-B258/'PARAMETRI SISMICI'!$G$25)),IF(B258&lt;'PARAMETRI SISMICI'!$G$26,'PARAMETRI SISMICI'!$G$20*'PARAMETRI SISMICI'!$G$23*'PARAMETRI SISMICI'!$G$29*'PARAMETRI SISMICI'!$G$9,IF(B258&lt;'PARAMETRI SISMICI'!$G$27,'PARAMETRI SISMICI'!$G$20*'PARAMETRI SISMICI'!$G$23*'PARAMETRI SISMICI'!$G$29*'PARAMETRI SISMICI'!$G$9*('PARAMETRI SISMICI'!$G$26/B258),'PARAMETRI SISMICI'!$G$20*'PARAMETRI SISMICI'!$G$23*'PARAMETRI SISMICI'!$G$29*'PARAMETRI SISMICI'!$G$9*(('PARAMETRI SISMICI'!$G$26*'PARAMETRI SISMICI'!$G$27)/B258^2))))</f>
        <v>0.13587868099857381</v>
      </c>
      <c r="D258" s="26">
        <f>1/'PARAMETRI SISMICI'!$G$19*IF(B258&lt;'PARAMETRI SISMICI'!$G$25,'PARAMETRI SISMICI'!$G$20*'PARAMETRI SISMICI'!$G$23*'PARAMETRI SISMICI'!$G$30*'PARAMETRI SISMICI'!$G$9*(B258/'PARAMETRI SISMICI'!$G$25+1/('PARAMETRI SISMICI'!$G$30*'PARAMETRI SISMICI'!$G$9)*(1-B258/'PARAMETRI SISMICI'!$G$25)),IF(B258&lt;'PARAMETRI SISMICI'!$G$26,'PARAMETRI SISMICI'!$G$20*'PARAMETRI SISMICI'!$G$23*'PARAMETRI SISMICI'!$G$30*'PARAMETRI SISMICI'!$G$9,IF(B258&lt;'PARAMETRI SISMICI'!$G$27,'PARAMETRI SISMICI'!$G$20*'PARAMETRI SISMICI'!$G$23*'PARAMETRI SISMICI'!$G$30*'PARAMETRI SISMICI'!$G$9*('PARAMETRI SISMICI'!$G$26/B258),'PARAMETRI SISMICI'!$G$20*'PARAMETRI SISMICI'!$G$23*'PARAMETRI SISMICI'!$G$30*'PARAMETRI SISMICI'!$G$9*(('PARAMETRI SISMICI'!$G$26*'PARAMETRI SISMICI'!$G$27)/B258^2))))</f>
        <v>4.7180097568949232E-2</v>
      </c>
      <c r="E258" s="5"/>
      <c r="F258" s="5"/>
      <c r="G258" s="5"/>
      <c r="H258" s="5"/>
      <c r="I258" s="5"/>
      <c r="J258" s="5"/>
      <c r="K258" s="5"/>
      <c r="L258" s="5"/>
      <c r="M258" s="5"/>
      <c r="N258" s="5"/>
    </row>
    <row r="259" spans="2:14" x14ac:dyDescent="0.25">
      <c r="B259" s="32">
        <f t="shared" si="3"/>
        <v>2.4799999999999911</v>
      </c>
      <c r="C259" s="26">
        <f>1/'PARAMETRI SISMICI'!$G$19*IF(B259&lt;'PARAMETRI SISMICI'!$G$25,'PARAMETRI SISMICI'!$G$20*'PARAMETRI SISMICI'!$G$23*'PARAMETRI SISMICI'!$G$29*'PARAMETRI SISMICI'!$G$9*(B259/'PARAMETRI SISMICI'!$G$25+1/('PARAMETRI SISMICI'!$G$29*'PARAMETRI SISMICI'!$G$9)*(1-B259/'PARAMETRI SISMICI'!$G$25)),IF(B259&lt;'PARAMETRI SISMICI'!$G$26,'PARAMETRI SISMICI'!$G$20*'PARAMETRI SISMICI'!$G$23*'PARAMETRI SISMICI'!$G$29*'PARAMETRI SISMICI'!$G$9,IF(B259&lt;'PARAMETRI SISMICI'!$G$27,'PARAMETRI SISMICI'!$G$20*'PARAMETRI SISMICI'!$G$23*'PARAMETRI SISMICI'!$G$29*'PARAMETRI SISMICI'!$G$9*('PARAMETRI SISMICI'!$G$26/B259),'PARAMETRI SISMICI'!$G$20*'PARAMETRI SISMICI'!$G$23*'PARAMETRI SISMICI'!$G$29*'PARAMETRI SISMICI'!$G$9*(('PARAMETRI SISMICI'!$G$26*'PARAMETRI SISMICI'!$G$27)/B259^2))))</f>
        <v>0.13533078309132152</v>
      </c>
      <c r="D259" s="26">
        <f>1/'PARAMETRI SISMICI'!$G$19*IF(B259&lt;'PARAMETRI SISMICI'!$G$25,'PARAMETRI SISMICI'!$G$20*'PARAMETRI SISMICI'!$G$23*'PARAMETRI SISMICI'!$G$30*'PARAMETRI SISMICI'!$G$9*(B259/'PARAMETRI SISMICI'!$G$25+1/('PARAMETRI SISMICI'!$G$30*'PARAMETRI SISMICI'!$G$9)*(1-B259/'PARAMETRI SISMICI'!$G$25)),IF(B259&lt;'PARAMETRI SISMICI'!$G$26,'PARAMETRI SISMICI'!$G$20*'PARAMETRI SISMICI'!$G$23*'PARAMETRI SISMICI'!$G$30*'PARAMETRI SISMICI'!$G$9,IF(B259&lt;'PARAMETRI SISMICI'!$G$27,'PARAMETRI SISMICI'!$G$20*'PARAMETRI SISMICI'!$G$23*'PARAMETRI SISMICI'!$G$30*'PARAMETRI SISMICI'!$G$9*('PARAMETRI SISMICI'!$G$26/B259),'PARAMETRI SISMICI'!$G$20*'PARAMETRI SISMICI'!$G$23*'PARAMETRI SISMICI'!$G$30*'PARAMETRI SISMICI'!$G$9*(('PARAMETRI SISMICI'!$G$26*'PARAMETRI SISMICI'!$G$27)/B259^2))))</f>
        <v>4.6989855240042185E-2</v>
      </c>
      <c r="E259" s="5"/>
      <c r="F259" s="5"/>
      <c r="G259" s="5"/>
      <c r="H259" s="5"/>
      <c r="I259" s="5"/>
      <c r="J259" s="5"/>
      <c r="K259" s="5"/>
      <c r="L259" s="5"/>
      <c r="M259" s="5"/>
      <c r="N259" s="5"/>
    </row>
    <row r="260" spans="2:14" x14ac:dyDescent="0.25">
      <c r="B260" s="32">
        <f t="shared" si="3"/>
        <v>2.4899999999999909</v>
      </c>
      <c r="C260" s="26">
        <f>1/'PARAMETRI SISMICI'!$G$19*IF(B260&lt;'PARAMETRI SISMICI'!$G$25,'PARAMETRI SISMICI'!$G$20*'PARAMETRI SISMICI'!$G$23*'PARAMETRI SISMICI'!$G$29*'PARAMETRI SISMICI'!$G$9*(B260/'PARAMETRI SISMICI'!$G$25+1/('PARAMETRI SISMICI'!$G$29*'PARAMETRI SISMICI'!$G$9)*(1-B260/'PARAMETRI SISMICI'!$G$25)),IF(B260&lt;'PARAMETRI SISMICI'!$G$26,'PARAMETRI SISMICI'!$G$20*'PARAMETRI SISMICI'!$G$23*'PARAMETRI SISMICI'!$G$29*'PARAMETRI SISMICI'!$G$9,IF(B260&lt;'PARAMETRI SISMICI'!$G$27,'PARAMETRI SISMICI'!$G$20*'PARAMETRI SISMICI'!$G$23*'PARAMETRI SISMICI'!$G$29*'PARAMETRI SISMICI'!$G$9*('PARAMETRI SISMICI'!$G$26/B260),'PARAMETRI SISMICI'!$G$20*'PARAMETRI SISMICI'!$G$23*'PARAMETRI SISMICI'!$G$29*'PARAMETRI SISMICI'!$G$9*(('PARAMETRI SISMICI'!$G$26*'PARAMETRI SISMICI'!$G$27)/B260^2))))</f>
        <v>0.13478728597047285</v>
      </c>
      <c r="D260" s="26">
        <f>1/'PARAMETRI SISMICI'!$G$19*IF(B260&lt;'PARAMETRI SISMICI'!$G$25,'PARAMETRI SISMICI'!$G$20*'PARAMETRI SISMICI'!$G$23*'PARAMETRI SISMICI'!$G$30*'PARAMETRI SISMICI'!$G$9*(B260/'PARAMETRI SISMICI'!$G$25+1/('PARAMETRI SISMICI'!$G$30*'PARAMETRI SISMICI'!$G$9)*(1-B260/'PARAMETRI SISMICI'!$G$25)),IF(B260&lt;'PARAMETRI SISMICI'!$G$26,'PARAMETRI SISMICI'!$G$20*'PARAMETRI SISMICI'!$G$23*'PARAMETRI SISMICI'!$G$30*'PARAMETRI SISMICI'!$G$9,IF(B260&lt;'PARAMETRI SISMICI'!$G$27,'PARAMETRI SISMICI'!$G$20*'PARAMETRI SISMICI'!$G$23*'PARAMETRI SISMICI'!$G$30*'PARAMETRI SISMICI'!$G$9*('PARAMETRI SISMICI'!$G$26/B260),'PARAMETRI SISMICI'!$G$20*'PARAMETRI SISMICI'!$G$23*'PARAMETRI SISMICI'!$G$30*'PARAMETRI SISMICI'!$G$9*(('PARAMETRI SISMICI'!$G$26*'PARAMETRI SISMICI'!$G$27)/B260^2))))</f>
        <v>4.6801140961969731E-2</v>
      </c>
      <c r="E260" s="5"/>
      <c r="F260" s="5"/>
      <c r="G260" s="5"/>
      <c r="H260" s="5"/>
      <c r="I260" s="5"/>
      <c r="J260" s="5"/>
      <c r="K260" s="5"/>
      <c r="L260" s="5"/>
      <c r="M260" s="5"/>
      <c r="N260" s="5"/>
    </row>
    <row r="261" spans="2:14" x14ac:dyDescent="0.25">
      <c r="B261" s="32">
        <f t="shared" si="3"/>
        <v>2.4999999999999907</v>
      </c>
      <c r="C261" s="26">
        <f>1/'PARAMETRI SISMICI'!$G$19*IF(B261&lt;'PARAMETRI SISMICI'!$G$25,'PARAMETRI SISMICI'!$G$20*'PARAMETRI SISMICI'!$G$23*'PARAMETRI SISMICI'!$G$29*'PARAMETRI SISMICI'!$G$9*(B261/'PARAMETRI SISMICI'!$G$25+1/('PARAMETRI SISMICI'!$G$29*'PARAMETRI SISMICI'!$G$9)*(1-B261/'PARAMETRI SISMICI'!$G$25)),IF(B261&lt;'PARAMETRI SISMICI'!$G$26,'PARAMETRI SISMICI'!$G$20*'PARAMETRI SISMICI'!$G$23*'PARAMETRI SISMICI'!$G$29*'PARAMETRI SISMICI'!$G$9,IF(B261&lt;'PARAMETRI SISMICI'!$G$27,'PARAMETRI SISMICI'!$G$20*'PARAMETRI SISMICI'!$G$23*'PARAMETRI SISMICI'!$G$29*'PARAMETRI SISMICI'!$G$9*('PARAMETRI SISMICI'!$G$26/B261),'PARAMETRI SISMICI'!$G$20*'PARAMETRI SISMICI'!$G$23*'PARAMETRI SISMICI'!$G$29*'PARAMETRI SISMICI'!$G$9*(('PARAMETRI SISMICI'!$G$26*'PARAMETRI SISMICI'!$G$27)/B261^2))))</f>
        <v>0.13424813682659098</v>
      </c>
      <c r="D261" s="26">
        <f>1/'PARAMETRI SISMICI'!$G$19*IF(B261&lt;'PARAMETRI SISMICI'!$G$25,'PARAMETRI SISMICI'!$G$20*'PARAMETRI SISMICI'!$G$23*'PARAMETRI SISMICI'!$G$30*'PARAMETRI SISMICI'!$G$9*(B261/'PARAMETRI SISMICI'!$G$25+1/('PARAMETRI SISMICI'!$G$30*'PARAMETRI SISMICI'!$G$9)*(1-B261/'PARAMETRI SISMICI'!$G$25)),IF(B261&lt;'PARAMETRI SISMICI'!$G$26,'PARAMETRI SISMICI'!$G$20*'PARAMETRI SISMICI'!$G$23*'PARAMETRI SISMICI'!$G$30*'PARAMETRI SISMICI'!$G$9,IF(B261&lt;'PARAMETRI SISMICI'!$G$27,'PARAMETRI SISMICI'!$G$20*'PARAMETRI SISMICI'!$G$23*'PARAMETRI SISMICI'!$G$30*'PARAMETRI SISMICI'!$G$9*('PARAMETRI SISMICI'!$G$26/B261),'PARAMETRI SISMICI'!$G$20*'PARAMETRI SISMICI'!$G$23*'PARAMETRI SISMICI'!$G$30*'PARAMETRI SISMICI'!$G$9*(('PARAMETRI SISMICI'!$G$26*'PARAMETRI SISMICI'!$G$27)/B261^2))))</f>
        <v>4.6613936398121857E-2</v>
      </c>
      <c r="E261" s="5"/>
      <c r="F261" s="5"/>
      <c r="G261" s="5"/>
      <c r="H261" s="5"/>
      <c r="I261" s="5"/>
      <c r="J261" s="5"/>
      <c r="K261" s="5"/>
      <c r="L261" s="5"/>
      <c r="M261" s="5"/>
      <c r="N261" s="5"/>
    </row>
    <row r="262" spans="2:14" x14ac:dyDescent="0.25">
      <c r="B262" s="32">
        <f t="shared" si="3"/>
        <v>2.5099999999999905</v>
      </c>
      <c r="C262" s="26">
        <f>1/'PARAMETRI SISMICI'!$G$19*IF(B262&lt;'PARAMETRI SISMICI'!$G$25,'PARAMETRI SISMICI'!$G$20*'PARAMETRI SISMICI'!$G$23*'PARAMETRI SISMICI'!$G$29*'PARAMETRI SISMICI'!$G$9*(B262/'PARAMETRI SISMICI'!$G$25+1/('PARAMETRI SISMICI'!$G$29*'PARAMETRI SISMICI'!$G$9)*(1-B262/'PARAMETRI SISMICI'!$G$25)),IF(B262&lt;'PARAMETRI SISMICI'!$G$26,'PARAMETRI SISMICI'!$G$20*'PARAMETRI SISMICI'!$G$23*'PARAMETRI SISMICI'!$G$29*'PARAMETRI SISMICI'!$G$9,IF(B262&lt;'PARAMETRI SISMICI'!$G$27,'PARAMETRI SISMICI'!$G$20*'PARAMETRI SISMICI'!$G$23*'PARAMETRI SISMICI'!$G$29*'PARAMETRI SISMICI'!$G$9*('PARAMETRI SISMICI'!$G$26/B262),'PARAMETRI SISMICI'!$G$20*'PARAMETRI SISMICI'!$G$23*'PARAMETRI SISMICI'!$G$29*'PARAMETRI SISMICI'!$G$9*(('PARAMETRI SISMICI'!$G$26*'PARAMETRI SISMICI'!$G$27)/B262^2))))</f>
        <v>0.13371328369182367</v>
      </c>
      <c r="D262" s="26">
        <f>1/'PARAMETRI SISMICI'!$G$19*IF(B262&lt;'PARAMETRI SISMICI'!$G$25,'PARAMETRI SISMICI'!$G$20*'PARAMETRI SISMICI'!$G$23*'PARAMETRI SISMICI'!$G$30*'PARAMETRI SISMICI'!$G$9*(B262/'PARAMETRI SISMICI'!$G$25+1/('PARAMETRI SISMICI'!$G$30*'PARAMETRI SISMICI'!$G$9)*(1-B262/'PARAMETRI SISMICI'!$G$25)),IF(B262&lt;'PARAMETRI SISMICI'!$G$26,'PARAMETRI SISMICI'!$G$20*'PARAMETRI SISMICI'!$G$23*'PARAMETRI SISMICI'!$G$30*'PARAMETRI SISMICI'!$G$9,IF(B262&lt;'PARAMETRI SISMICI'!$G$27,'PARAMETRI SISMICI'!$G$20*'PARAMETRI SISMICI'!$G$23*'PARAMETRI SISMICI'!$G$30*'PARAMETRI SISMICI'!$G$9*('PARAMETRI SISMICI'!$G$26/B262),'PARAMETRI SISMICI'!$G$20*'PARAMETRI SISMICI'!$G$23*'PARAMETRI SISMICI'!$G$30*'PARAMETRI SISMICI'!$G$9*(('PARAMETRI SISMICI'!$G$26*'PARAMETRI SISMICI'!$G$27)/B262^2))))</f>
        <v>4.6428223504105436E-2</v>
      </c>
      <c r="E262" s="5"/>
      <c r="F262" s="5"/>
      <c r="G262" s="5"/>
      <c r="H262" s="5"/>
      <c r="I262" s="5"/>
      <c r="J262" s="5"/>
      <c r="K262" s="5"/>
      <c r="L262" s="5"/>
      <c r="M262" s="5"/>
      <c r="N262" s="5"/>
    </row>
    <row r="263" spans="2:14" x14ac:dyDescent="0.25">
      <c r="B263" s="32">
        <f t="shared" si="3"/>
        <v>2.5199999999999902</v>
      </c>
      <c r="C263" s="26">
        <f>1/'PARAMETRI SISMICI'!$G$19*IF(B263&lt;'PARAMETRI SISMICI'!$G$25,'PARAMETRI SISMICI'!$G$20*'PARAMETRI SISMICI'!$G$23*'PARAMETRI SISMICI'!$G$29*'PARAMETRI SISMICI'!$G$9*(B263/'PARAMETRI SISMICI'!$G$25+1/('PARAMETRI SISMICI'!$G$29*'PARAMETRI SISMICI'!$G$9)*(1-B263/'PARAMETRI SISMICI'!$G$25)),IF(B263&lt;'PARAMETRI SISMICI'!$G$26,'PARAMETRI SISMICI'!$G$20*'PARAMETRI SISMICI'!$G$23*'PARAMETRI SISMICI'!$G$29*'PARAMETRI SISMICI'!$G$9,IF(B263&lt;'PARAMETRI SISMICI'!$G$27,'PARAMETRI SISMICI'!$G$20*'PARAMETRI SISMICI'!$G$23*'PARAMETRI SISMICI'!$G$29*'PARAMETRI SISMICI'!$G$9*('PARAMETRI SISMICI'!$G$26/B263),'PARAMETRI SISMICI'!$G$20*'PARAMETRI SISMICI'!$G$23*'PARAMETRI SISMICI'!$G$29*'PARAMETRI SISMICI'!$G$9*(('PARAMETRI SISMICI'!$G$26*'PARAMETRI SISMICI'!$G$27)/B263^2))))</f>
        <v>0.13318267542320536</v>
      </c>
      <c r="D263" s="26">
        <f>1/'PARAMETRI SISMICI'!$G$19*IF(B263&lt;'PARAMETRI SISMICI'!$G$25,'PARAMETRI SISMICI'!$G$20*'PARAMETRI SISMICI'!$G$23*'PARAMETRI SISMICI'!$G$30*'PARAMETRI SISMICI'!$G$9*(B263/'PARAMETRI SISMICI'!$G$25+1/('PARAMETRI SISMICI'!$G$30*'PARAMETRI SISMICI'!$G$9)*(1-B263/'PARAMETRI SISMICI'!$G$25)),IF(B263&lt;'PARAMETRI SISMICI'!$G$26,'PARAMETRI SISMICI'!$G$20*'PARAMETRI SISMICI'!$G$23*'PARAMETRI SISMICI'!$G$30*'PARAMETRI SISMICI'!$G$9,IF(B263&lt;'PARAMETRI SISMICI'!$G$27,'PARAMETRI SISMICI'!$G$20*'PARAMETRI SISMICI'!$G$23*'PARAMETRI SISMICI'!$G$30*'PARAMETRI SISMICI'!$G$9*('PARAMETRI SISMICI'!$G$26/B263),'PARAMETRI SISMICI'!$G$20*'PARAMETRI SISMICI'!$G$23*'PARAMETRI SISMICI'!$G$30*'PARAMETRI SISMICI'!$G$9*(('PARAMETRI SISMICI'!$G$26*'PARAMETRI SISMICI'!$G$27)/B263^2))))</f>
        <v>4.6243984521946294E-2</v>
      </c>
      <c r="E263" s="5"/>
      <c r="F263" s="5"/>
      <c r="G263" s="5"/>
      <c r="H263" s="5"/>
      <c r="I263" s="5"/>
      <c r="J263" s="5"/>
      <c r="K263" s="5"/>
      <c r="L263" s="5"/>
      <c r="M263" s="5"/>
      <c r="N263" s="5"/>
    </row>
    <row r="264" spans="2:14" x14ac:dyDescent="0.25">
      <c r="B264" s="32">
        <f t="shared" si="3"/>
        <v>2.52999999999999</v>
      </c>
      <c r="C264" s="26">
        <f>1/'PARAMETRI SISMICI'!$G$19*IF(B264&lt;'PARAMETRI SISMICI'!$G$25,'PARAMETRI SISMICI'!$G$20*'PARAMETRI SISMICI'!$G$23*'PARAMETRI SISMICI'!$G$29*'PARAMETRI SISMICI'!$G$9*(B264/'PARAMETRI SISMICI'!$G$25+1/('PARAMETRI SISMICI'!$G$29*'PARAMETRI SISMICI'!$G$9)*(1-B264/'PARAMETRI SISMICI'!$G$25)),IF(B264&lt;'PARAMETRI SISMICI'!$G$26,'PARAMETRI SISMICI'!$G$20*'PARAMETRI SISMICI'!$G$23*'PARAMETRI SISMICI'!$G$29*'PARAMETRI SISMICI'!$G$9,IF(B264&lt;'PARAMETRI SISMICI'!$G$27,'PARAMETRI SISMICI'!$G$20*'PARAMETRI SISMICI'!$G$23*'PARAMETRI SISMICI'!$G$29*'PARAMETRI SISMICI'!$G$9*('PARAMETRI SISMICI'!$G$26/B264),'PARAMETRI SISMICI'!$G$20*'PARAMETRI SISMICI'!$G$23*'PARAMETRI SISMICI'!$G$29*'PARAMETRI SISMICI'!$G$9*(('PARAMETRI SISMICI'!$G$26*'PARAMETRI SISMICI'!$G$27)/B264^2))))</f>
        <v>0.13265626168635472</v>
      </c>
      <c r="D264" s="26">
        <f>1/'PARAMETRI SISMICI'!$G$19*IF(B264&lt;'PARAMETRI SISMICI'!$G$25,'PARAMETRI SISMICI'!$G$20*'PARAMETRI SISMICI'!$G$23*'PARAMETRI SISMICI'!$G$30*'PARAMETRI SISMICI'!$G$9*(B264/'PARAMETRI SISMICI'!$G$25+1/('PARAMETRI SISMICI'!$G$30*'PARAMETRI SISMICI'!$G$9)*(1-B264/'PARAMETRI SISMICI'!$G$25)),IF(B264&lt;'PARAMETRI SISMICI'!$G$26,'PARAMETRI SISMICI'!$G$20*'PARAMETRI SISMICI'!$G$23*'PARAMETRI SISMICI'!$G$30*'PARAMETRI SISMICI'!$G$9,IF(B264&lt;'PARAMETRI SISMICI'!$G$27,'PARAMETRI SISMICI'!$G$20*'PARAMETRI SISMICI'!$G$23*'PARAMETRI SISMICI'!$G$30*'PARAMETRI SISMICI'!$G$9*('PARAMETRI SISMICI'!$G$26/B264),'PARAMETRI SISMICI'!$G$20*'PARAMETRI SISMICI'!$G$23*'PARAMETRI SISMICI'!$G$30*'PARAMETRI SISMICI'!$G$9*(('PARAMETRI SISMICI'!$G$26*'PARAMETRI SISMICI'!$G$27)/B264^2))))</f>
        <v>4.6061201974428714E-2</v>
      </c>
      <c r="E264" s="5"/>
      <c r="F264" s="5"/>
      <c r="G264" s="5"/>
      <c r="H264" s="5"/>
      <c r="I264" s="5"/>
      <c r="J264" s="5"/>
      <c r="K264" s="5"/>
      <c r="L264" s="5"/>
      <c r="M264" s="5"/>
      <c r="N264" s="5"/>
    </row>
    <row r="265" spans="2:14" x14ac:dyDescent="0.25">
      <c r="B265" s="32">
        <f t="shared" si="3"/>
        <v>2.5399999999999898</v>
      </c>
      <c r="C265" s="26">
        <f>1/'PARAMETRI SISMICI'!$G$19*IF(B265&lt;'PARAMETRI SISMICI'!$G$25,'PARAMETRI SISMICI'!$G$20*'PARAMETRI SISMICI'!$G$23*'PARAMETRI SISMICI'!$G$29*'PARAMETRI SISMICI'!$G$9*(B265/'PARAMETRI SISMICI'!$G$25+1/('PARAMETRI SISMICI'!$G$29*'PARAMETRI SISMICI'!$G$9)*(1-B265/'PARAMETRI SISMICI'!$G$25)),IF(B265&lt;'PARAMETRI SISMICI'!$G$26,'PARAMETRI SISMICI'!$G$20*'PARAMETRI SISMICI'!$G$23*'PARAMETRI SISMICI'!$G$29*'PARAMETRI SISMICI'!$G$9,IF(B265&lt;'PARAMETRI SISMICI'!$G$27,'PARAMETRI SISMICI'!$G$20*'PARAMETRI SISMICI'!$G$23*'PARAMETRI SISMICI'!$G$29*'PARAMETRI SISMICI'!$G$9*('PARAMETRI SISMICI'!$G$26/B265),'PARAMETRI SISMICI'!$G$20*'PARAMETRI SISMICI'!$G$23*'PARAMETRI SISMICI'!$G$29*'PARAMETRI SISMICI'!$G$9*(('PARAMETRI SISMICI'!$G$26*'PARAMETRI SISMICI'!$G$27)/B265^2))))</f>
        <v>0.13213399293955805</v>
      </c>
      <c r="D265" s="26">
        <f>1/'PARAMETRI SISMICI'!$G$19*IF(B265&lt;'PARAMETRI SISMICI'!$G$25,'PARAMETRI SISMICI'!$G$20*'PARAMETRI SISMICI'!$G$23*'PARAMETRI SISMICI'!$G$30*'PARAMETRI SISMICI'!$G$9*(B265/'PARAMETRI SISMICI'!$G$25+1/('PARAMETRI SISMICI'!$G$30*'PARAMETRI SISMICI'!$G$9)*(1-B265/'PARAMETRI SISMICI'!$G$25)),IF(B265&lt;'PARAMETRI SISMICI'!$G$26,'PARAMETRI SISMICI'!$G$20*'PARAMETRI SISMICI'!$G$23*'PARAMETRI SISMICI'!$G$30*'PARAMETRI SISMICI'!$G$9,IF(B265&lt;'PARAMETRI SISMICI'!$G$27,'PARAMETRI SISMICI'!$G$20*'PARAMETRI SISMICI'!$G$23*'PARAMETRI SISMICI'!$G$30*'PARAMETRI SISMICI'!$G$9*('PARAMETRI SISMICI'!$G$26/B265),'PARAMETRI SISMICI'!$G$20*'PARAMETRI SISMICI'!$G$23*'PARAMETRI SISMICI'!$G$30*'PARAMETRI SISMICI'!$G$9*(('PARAMETRI SISMICI'!$G$26*'PARAMETRI SISMICI'!$G$27)/B265^2))))</f>
        <v>4.5879858659568763E-2</v>
      </c>
      <c r="E265" s="5"/>
      <c r="F265" s="5"/>
      <c r="G265" s="5"/>
      <c r="H265" s="5"/>
      <c r="I265" s="5"/>
      <c r="J265" s="5"/>
      <c r="K265" s="5"/>
      <c r="L265" s="5"/>
      <c r="M265" s="5"/>
      <c r="N265" s="5"/>
    </row>
    <row r="266" spans="2:14" x14ac:dyDescent="0.25">
      <c r="B266" s="32">
        <f t="shared" si="3"/>
        <v>2.5499999999999896</v>
      </c>
      <c r="C266" s="26">
        <f>1/'PARAMETRI SISMICI'!$G$19*IF(B266&lt;'PARAMETRI SISMICI'!$G$25,'PARAMETRI SISMICI'!$G$20*'PARAMETRI SISMICI'!$G$23*'PARAMETRI SISMICI'!$G$29*'PARAMETRI SISMICI'!$G$9*(B266/'PARAMETRI SISMICI'!$G$25+1/('PARAMETRI SISMICI'!$G$29*'PARAMETRI SISMICI'!$G$9)*(1-B266/'PARAMETRI SISMICI'!$G$25)),IF(B266&lt;'PARAMETRI SISMICI'!$G$26,'PARAMETRI SISMICI'!$G$20*'PARAMETRI SISMICI'!$G$23*'PARAMETRI SISMICI'!$G$29*'PARAMETRI SISMICI'!$G$9,IF(B266&lt;'PARAMETRI SISMICI'!$G$27,'PARAMETRI SISMICI'!$G$20*'PARAMETRI SISMICI'!$G$23*'PARAMETRI SISMICI'!$G$29*'PARAMETRI SISMICI'!$G$9*('PARAMETRI SISMICI'!$G$26/B266),'PARAMETRI SISMICI'!$G$20*'PARAMETRI SISMICI'!$G$23*'PARAMETRI SISMICI'!$G$29*'PARAMETRI SISMICI'!$G$9*(('PARAMETRI SISMICI'!$G$26*'PARAMETRI SISMICI'!$G$27)/B266^2))))</f>
        <v>0.13161582041822648</v>
      </c>
      <c r="D266" s="26">
        <f>1/'PARAMETRI SISMICI'!$G$19*IF(B266&lt;'PARAMETRI SISMICI'!$G$25,'PARAMETRI SISMICI'!$G$20*'PARAMETRI SISMICI'!$G$23*'PARAMETRI SISMICI'!$G$30*'PARAMETRI SISMICI'!$G$9*(B266/'PARAMETRI SISMICI'!$G$25+1/('PARAMETRI SISMICI'!$G$30*'PARAMETRI SISMICI'!$G$9)*(1-B266/'PARAMETRI SISMICI'!$G$25)),IF(B266&lt;'PARAMETRI SISMICI'!$G$26,'PARAMETRI SISMICI'!$G$20*'PARAMETRI SISMICI'!$G$23*'PARAMETRI SISMICI'!$G$30*'PARAMETRI SISMICI'!$G$9,IF(B266&lt;'PARAMETRI SISMICI'!$G$27,'PARAMETRI SISMICI'!$G$20*'PARAMETRI SISMICI'!$G$23*'PARAMETRI SISMICI'!$G$30*'PARAMETRI SISMICI'!$G$9*('PARAMETRI SISMICI'!$G$26/B266),'PARAMETRI SISMICI'!$G$20*'PARAMETRI SISMICI'!$G$23*'PARAMETRI SISMICI'!$G$30*'PARAMETRI SISMICI'!$G$9*(('PARAMETRI SISMICI'!$G$26*'PARAMETRI SISMICI'!$G$27)/B266^2))))</f>
        <v>4.5699937645217514E-2</v>
      </c>
      <c r="E266" s="5"/>
      <c r="F266" s="5"/>
      <c r="G266" s="5"/>
      <c r="H266" s="5"/>
      <c r="I266" s="5"/>
      <c r="J266" s="5"/>
      <c r="K266" s="5"/>
      <c r="L266" s="5"/>
      <c r="M266" s="5"/>
      <c r="N266" s="5"/>
    </row>
    <row r="267" spans="2:14" x14ac:dyDescent="0.25">
      <c r="B267" s="32">
        <f t="shared" si="3"/>
        <v>2.5599999999999894</v>
      </c>
      <c r="C267" s="26">
        <f>1/'PARAMETRI SISMICI'!$G$19*IF(B267&lt;'PARAMETRI SISMICI'!$G$25,'PARAMETRI SISMICI'!$G$20*'PARAMETRI SISMICI'!$G$23*'PARAMETRI SISMICI'!$G$29*'PARAMETRI SISMICI'!$G$9*(B267/'PARAMETRI SISMICI'!$G$25+1/('PARAMETRI SISMICI'!$G$29*'PARAMETRI SISMICI'!$G$9)*(1-B267/'PARAMETRI SISMICI'!$G$25)),IF(B267&lt;'PARAMETRI SISMICI'!$G$26,'PARAMETRI SISMICI'!$G$20*'PARAMETRI SISMICI'!$G$23*'PARAMETRI SISMICI'!$G$29*'PARAMETRI SISMICI'!$G$9,IF(B267&lt;'PARAMETRI SISMICI'!$G$27,'PARAMETRI SISMICI'!$G$20*'PARAMETRI SISMICI'!$G$23*'PARAMETRI SISMICI'!$G$29*'PARAMETRI SISMICI'!$G$9*('PARAMETRI SISMICI'!$G$26/B267),'PARAMETRI SISMICI'!$G$20*'PARAMETRI SISMICI'!$G$23*'PARAMETRI SISMICI'!$G$29*'PARAMETRI SISMICI'!$G$9*(('PARAMETRI SISMICI'!$G$26*'PARAMETRI SISMICI'!$G$27)/B267^2))))</f>
        <v>0.13110169611971778</v>
      </c>
      <c r="D267" s="26">
        <f>1/'PARAMETRI SISMICI'!$G$19*IF(B267&lt;'PARAMETRI SISMICI'!$G$25,'PARAMETRI SISMICI'!$G$20*'PARAMETRI SISMICI'!$G$23*'PARAMETRI SISMICI'!$G$30*'PARAMETRI SISMICI'!$G$9*(B267/'PARAMETRI SISMICI'!$G$25+1/('PARAMETRI SISMICI'!$G$30*'PARAMETRI SISMICI'!$G$9)*(1-B267/'PARAMETRI SISMICI'!$G$25)),IF(B267&lt;'PARAMETRI SISMICI'!$G$26,'PARAMETRI SISMICI'!$G$20*'PARAMETRI SISMICI'!$G$23*'PARAMETRI SISMICI'!$G$30*'PARAMETRI SISMICI'!$G$9,IF(B267&lt;'PARAMETRI SISMICI'!$G$27,'PARAMETRI SISMICI'!$G$20*'PARAMETRI SISMICI'!$G$23*'PARAMETRI SISMICI'!$G$30*'PARAMETRI SISMICI'!$G$9*('PARAMETRI SISMICI'!$G$26/B267),'PARAMETRI SISMICI'!$G$20*'PARAMETRI SISMICI'!$G$23*'PARAMETRI SISMICI'!$G$30*'PARAMETRI SISMICI'!$G$9*(('PARAMETRI SISMICI'!$G$26*'PARAMETRI SISMICI'!$G$27)/B267^2))))</f>
        <v>4.5521422263790891E-2</v>
      </c>
      <c r="E267" s="5"/>
      <c r="F267" s="5"/>
      <c r="G267" s="5"/>
      <c r="H267" s="5"/>
      <c r="I267" s="5"/>
      <c r="J267" s="5"/>
      <c r="K267" s="5"/>
      <c r="L267" s="5"/>
      <c r="M267" s="5"/>
      <c r="N267" s="5"/>
    </row>
    <row r="268" spans="2:14" x14ac:dyDescent="0.25">
      <c r="B268" s="32">
        <f t="shared" ref="B268:B331" si="4">0.01+B267</f>
        <v>2.5699999999999892</v>
      </c>
      <c r="C268" s="26">
        <f>1/'PARAMETRI SISMICI'!$G$19*IF(B268&lt;'PARAMETRI SISMICI'!$G$25,'PARAMETRI SISMICI'!$G$20*'PARAMETRI SISMICI'!$G$23*'PARAMETRI SISMICI'!$G$29*'PARAMETRI SISMICI'!$G$9*(B268/'PARAMETRI SISMICI'!$G$25+1/('PARAMETRI SISMICI'!$G$29*'PARAMETRI SISMICI'!$G$9)*(1-B268/'PARAMETRI SISMICI'!$G$25)),IF(B268&lt;'PARAMETRI SISMICI'!$G$26,'PARAMETRI SISMICI'!$G$20*'PARAMETRI SISMICI'!$G$23*'PARAMETRI SISMICI'!$G$29*'PARAMETRI SISMICI'!$G$9,IF(B268&lt;'PARAMETRI SISMICI'!$G$27,'PARAMETRI SISMICI'!$G$20*'PARAMETRI SISMICI'!$G$23*'PARAMETRI SISMICI'!$G$29*'PARAMETRI SISMICI'!$G$9*('PARAMETRI SISMICI'!$G$26/B268),'PARAMETRI SISMICI'!$G$20*'PARAMETRI SISMICI'!$G$23*'PARAMETRI SISMICI'!$G$29*'PARAMETRI SISMICI'!$G$9*(('PARAMETRI SISMICI'!$G$26*'PARAMETRI SISMICI'!$G$27)/B268^2))))</f>
        <v>0.13059157278851266</v>
      </c>
      <c r="D268" s="26">
        <f>1/'PARAMETRI SISMICI'!$G$19*IF(B268&lt;'PARAMETRI SISMICI'!$G$25,'PARAMETRI SISMICI'!$G$20*'PARAMETRI SISMICI'!$G$23*'PARAMETRI SISMICI'!$G$30*'PARAMETRI SISMICI'!$G$9*(B268/'PARAMETRI SISMICI'!$G$25+1/('PARAMETRI SISMICI'!$G$30*'PARAMETRI SISMICI'!$G$9)*(1-B268/'PARAMETRI SISMICI'!$G$25)),IF(B268&lt;'PARAMETRI SISMICI'!$G$26,'PARAMETRI SISMICI'!$G$20*'PARAMETRI SISMICI'!$G$23*'PARAMETRI SISMICI'!$G$30*'PARAMETRI SISMICI'!$G$9,IF(B268&lt;'PARAMETRI SISMICI'!$G$27,'PARAMETRI SISMICI'!$G$20*'PARAMETRI SISMICI'!$G$23*'PARAMETRI SISMICI'!$G$30*'PARAMETRI SISMICI'!$G$9*('PARAMETRI SISMICI'!$G$26/B268),'PARAMETRI SISMICI'!$G$20*'PARAMETRI SISMICI'!$G$23*'PARAMETRI SISMICI'!$G$30*'PARAMETRI SISMICI'!$G$9*(('PARAMETRI SISMICI'!$G$26*'PARAMETRI SISMICI'!$G$27)/B268^2))))</f>
        <v>4.5344296107122449E-2</v>
      </c>
      <c r="E268" s="5"/>
      <c r="F268" s="5"/>
      <c r="G268" s="5"/>
      <c r="H268" s="5"/>
      <c r="I268" s="5"/>
      <c r="J268" s="5"/>
      <c r="K268" s="5"/>
      <c r="L268" s="5"/>
      <c r="M268" s="5"/>
      <c r="N268" s="5"/>
    </row>
    <row r="269" spans="2:14" x14ac:dyDescent="0.25">
      <c r="B269" s="32">
        <f t="shared" si="4"/>
        <v>2.579999999999989</v>
      </c>
      <c r="C269" s="26">
        <f>1/'PARAMETRI SISMICI'!$G$19*IF(B269&lt;'PARAMETRI SISMICI'!$G$25,'PARAMETRI SISMICI'!$G$20*'PARAMETRI SISMICI'!$G$23*'PARAMETRI SISMICI'!$G$29*'PARAMETRI SISMICI'!$G$9*(B269/'PARAMETRI SISMICI'!$G$25+1/('PARAMETRI SISMICI'!$G$29*'PARAMETRI SISMICI'!$G$9)*(1-B269/'PARAMETRI SISMICI'!$G$25)),IF(B269&lt;'PARAMETRI SISMICI'!$G$26,'PARAMETRI SISMICI'!$G$20*'PARAMETRI SISMICI'!$G$23*'PARAMETRI SISMICI'!$G$29*'PARAMETRI SISMICI'!$G$9,IF(B269&lt;'PARAMETRI SISMICI'!$G$27,'PARAMETRI SISMICI'!$G$20*'PARAMETRI SISMICI'!$G$23*'PARAMETRI SISMICI'!$G$29*'PARAMETRI SISMICI'!$G$9*('PARAMETRI SISMICI'!$G$26/B269),'PARAMETRI SISMICI'!$G$20*'PARAMETRI SISMICI'!$G$23*'PARAMETRI SISMICI'!$G$29*'PARAMETRI SISMICI'!$G$9*(('PARAMETRI SISMICI'!$G$26*'PARAMETRI SISMICI'!$G$27)/B269^2))))</f>
        <v>0.13008540390173551</v>
      </c>
      <c r="D269" s="26">
        <f>1/'PARAMETRI SISMICI'!$G$19*IF(B269&lt;'PARAMETRI SISMICI'!$G$25,'PARAMETRI SISMICI'!$G$20*'PARAMETRI SISMICI'!$G$23*'PARAMETRI SISMICI'!$G$30*'PARAMETRI SISMICI'!$G$9*(B269/'PARAMETRI SISMICI'!$G$25+1/('PARAMETRI SISMICI'!$G$30*'PARAMETRI SISMICI'!$G$9)*(1-B269/'PARAMETRI SISMICI'!$G$25)),IF(B269&lt;'PARAMETRI SISMICI'!$G$26,'PARAMETRI SISMICI'!$G$20*'PARAMETRI SISMICI'!$G$23*'PARAMETRI SISMICI'!$G$30*'PARAMETRI SISMICI'!$G$9,IF(B269&lt;'PARAMETRI SISMICI'!$G$27,'PARAMETRI SISMICI'!$G$20*'PARAMETRI SISMICI'!$G$23*'PARAMETRI SISMICI'!$G$30*'PARAMETRI SISMICI'!$G$9*('PARAMETRI SISMICI'!$G$26/B269),'PARAMETRI SISMICI'!$G$20*'PARAMETRI SISMICI'!$G$23*'PARAMETRI SISMICI'!$G$30*'PARAMETRI SISMICI'!$G$9*(('PARAMETRI SISMICI'!$G$26*'PARAMETRI SISMICI'!$G$27)/B269^2))))</f>
        <v>4.5168543021435935E-2</v>
      </c>
      <c r="E269" s="5"/>
      <c r="F269" s="5"/>
      <c r="G269" s="5"/>
      <c r="H269" s="5"/>
      <c r="I269" s="5"/>
      <c r="J269" s="5"/>
      <c r="K269" s="5"/>
      <c r="L269" s="5"/>
      <c r="M269" s="5"/>
      <c r="N269" s="5"/>
    </row>
    <row r="270" spans="2:14" x14ac:dyDescent="0.25">
      <c r="B270" s="32">
        <f t="shared" si="4"/>
        <v>2.5899999999999888</v>
      </c>
      <c r="C270" s="26">
        <f>1/'PARAMETRI SISMICI'!$G$19*IF(B270&lt;'PARAMETRI SISMICI'!$G$25,'PARAMETRI SISMICI'!$G$20*'PARAMETRI SISMICI'!$G$23*'PARAMETRI SISMICI'!$G$29*'PARAMETRI SISMICI'!$G$9*(B270/'PARAMETRI SISMICI'!$G$25+1/('PARAMETRI SISMICI'!$G$29*'PARAMETRI SISMICI'!$G$9)*(1-B270/'PARAMETRI SISMICI'!$G$25)),IF(B270&lt;'PARAMETRI SISMICI'!$G$26,'PARAMETRI SISMICI'!$G$20*'PARAMETRI SISMICI'!$G$23*'PARAMETRI SISMICI'!$G$29*'PARAMETRI SISMICI'!$G$9,IF(B270&lt;'PARAMETRI SISMICI'!$G$27,'PARAMETRI SISMICI'!$G$20*'PARAMETRI SISMICI'!$G$23*'PARAMETRI SISMICI'!$G$29*'PARAMETRI SISMICI'!$G$9*('PARAMETRI SISMICI'!$G$26/B270),'PARAMETRI SISMICI'!$G$20*'PARAMETRI SISMICI'!$G$23*'PARAMETRI SISMICI'!$G$29*'PARAMETRI SISMICI'!$G$9*(('PARAMETRI SISMICI'!$G$26*'PARAMETRI SISMICI'!$G$27)/B270^2))))</f>
        <v>0.12958314365501067</v>
      </c>
      <c r="D270" s="26">
        <f>1/'PARAMETRI SISMICI'!$G$19*IF(B270&lt;'PARAMETRI SISMICI'!$G$25,'PARAMETRI SISMICI'!$G$20*'PARAMETRI SISMICI'!$G$23*'PARAMETRI SISMICI'!$G$30*'PARAMETRI SISMICI'!$G$9*(B270/'PARAMETRI SISMICI'!$G$25+1/('PARAMETRI SISMICI'!$G$30*'PARAMETRI SISMICI'!$G$9)*(1-B270/'PARAMETRI SISMICI'!$G$25)),IF(B270&lt;'PARAMETRI SISMICI'!$G$26,'PARAMETRI SISMICI'!$G$20*'PARAMETRI SISMICI'!$G$23*'PARAMETRI SISMICI'!$G$30*'PARAMETRI SISMICI'!$G$9,IF(B270&lt;'PARAMETRI SISMICI'!$G$27,'PARAMETRI SISMICI'!$G$20*'PARAMETRI SISMICI'!$G$23*'PARAMETRI SISMICI'!$G$30*'PARAMETRI SISMICI'!$G$9*('PARAMETRI SISMICI'!$G$26/B270),'PARAMETRI SISMICI'!$G$20*'PARAMETRI SISMICI'!$G$23*'PARAMETRI SISMICI'!$G$30*'PARAMETRI SISMICI'!$G$9*(('PARAMETRI SISMICI'!$G$26*'PARAMETRI SISMICI'!$G$27)/B270^2))))</f>
        <v>4.4994147102434247E-2</v>
      </c>
      <c r="E270" s="5"/>
      <c r="F270" s="5"/>
      <c r="G270" s="5"/>
      <c r="H270" s="5"/>
      <c r="I270" s="5"/>
      <c r="J270" s="5"/>
      <c r="K270" s="5"/>
      <c r="L270" s="5"/>
      <c r="M270" s="5"/>
      <c r="N270" s="5"/>
    </row>
    <row r="271" spans="2:14" x14ac:dyDescent="0.25">
      <c r="B271" s="32">
        <f t="shared" si="4"/>
        <v>2.5999999999999885</v>
      </c>
      <c r="C271" s="26">
        <f>1/'PARAMETRI SISMICI'!$G$19*IF(B271&lt;'PARAMETRI SISMICI'!$G$25,'PARAMETRI SISMICI'!$G$20*'PARAMETRI SISMICI'!$G$23*'PARAMETRI SISMICI'!$G$29*'PARAMETRI SISMICI'!$G$9*(B271/'PARAMETRI SISMICI'!$G$25+1/('PARAMETRI SISMICI'!$G$29*'PARAMETRI SISMICI'!$G$9)*(1-B271/'PARAMETRI SISMICI'!$G$25)),IF(B271&lt;'PARAMETRI SISMICI'!$G$26,'PARAMETRI SISMICI'!$G$20*'PARAMETRI SISMICI'!$G$23*'PARAMETRI SISMICI'!$G$29*'PARAMETRI SISMICI'!$G$9,IF(B271&lt;'PARAMETRI SISMICI'!$G$27,'PARAMETRI SISMICI'!$G$20*'PARAMETRI SISMICI'!$G$23*'PARAMETRI SISMICI'!$G$29*'PARAMETRI SISMICI'!$G$9*('PARAMETRI SISMICI'!$G$26/B271),'PARAMETRI SISMICI'!$G$20*'PARAMETRI SISMICI'!$G$23*'PARAMETRI SISMICI'!$G$29*'PARAMETRI SISMICI'!$G$9*(('PARAMETRI SISMICI'!$G$26*'PARAMETRI SISMICI'!$G$27)/B271^2))))</f>
        <v>0.12908474694864525</v>
      </c>
      <c r="D271" s="26">
        <f>1/'PARAMETRI SISMICI'!$G$19*IF(B271&lt;'PARAMETRI SISMICI'!$G$25,'PARAMETRI SISMICI'!$G$20*'PARAMETRI SISMICI'!$G$23*'PARAMETRI SISMICI'!$G$30*'PARAMETRI SISMICI'!$G$9*(B271/'PARAMETRI SISMICI'!$G$25+1/('PARAMETRI SISMICI'!$G$30*'PARAMETRI SISMICI'!$G$9)*(1-B271/'PARAMETRI SISMICI'!$G$25)),IF(B271&lt;'PARAMETRI SISMICI'!$G$26,'PARAMETRI SISMICI'!$G$20*'PARAMETRI SISMICI'!$G$23*'PARAMETRI SISMICI'!$G$30*'PARAMETRI SISMICI'!$G$9,IF(B271&lt;'PARAMETRI SISMICI'!$G$27,'PARAMETRI SISMICI'!$G$20*'PARAMETRI SISMICI'!$G$23*'PARAMETRI SISMICI'!$G$30*'PARAMETRI SISMICI'!$G$9*('PARAMETRI SISMICI'!$G$26/B271),'PARAMETRI SISMICI'!$G$20*'PARAMETRI SISMICI'!$G$23*'PARAMETRI SISMICI'!$G$30*'PARAMETRI SISMICI'!$G$9*(('PARAMETRI SISMICI'!$G$26*'PARAMETRI SISMICI'!$G$27)/B271^2))))</f>
        <v>4.4821092690501815E-2</v>
      </c>
      <c r="E271" s="5"/>
      <c r="F271" s="5"/>
      <c r="G271" s="5"/>
      <c r="H271" s="5"/>
      <c r="I271" s="5"/>
      <c r="J271" s="5"/>
      <c r="K271" s="5"/>
      <c r="L271" s="5"/>
      <c r="M271" s="5"/>
      <c r="N271" s="5"/>
    </row>
    <row r="272" spans="2:14" x14ac:dyDescent="0.25">
      <c r="B272" s="32">
        <f t="shared" si="4"/>
        <v>2.6099999999999883</v>
      </c>
      <c r="C272" s="26">
        <f>1/'PARAMETRI SISMICI'!$G$19*IF(B272&lt;'PARAMETRI SISMICI'!$G$25,'PARAMETRI SISMICI'!$G$20*'PARAMETRI SISMICI'!$G$23*'PARAMETRI SISMICI'!$G$29*'PARAMETRI SISMICI'!$G$9*(B272/'PARAMETRI SISMICI'!$G$25+1/('PARAMETRI SISMICI'!$G$29*'PARAMETRI SISMICI'!$G$9)*(1-B272/'PARAMETRI SISMICI'!$G$25)),IF(B272&lt;'PARAMETRI SISMICI'!$G$26,'PARAMETRI SISMICI'!$G$20*'PARAMETRI SISMICI'!$G$23*'PARAMETRI SISMICI'!$G$29*'PARAMETRI SISMICI'!$G$9,IF(B272&lt;'PARAMETRI SISMICI'!$G$27,'PARAMETRI SISMICI'!$G$20*'PARAMETRI SISMICI'!$G$23*'PARAMETRI SISMICI'!$G$29*'PARAMETRI SISMICI'!$G$9*('PARAMETRI SISMICI'!$G$26/B272),'PARAMETRI SISMICI'!$G$20*'PARAMETRI SISMICI'!$G$23*'PARAMETRI SISMICI'!$G$29*'PARAMETRI SISMICI'!$G$9*(('PARAMETRI SISMICI'!$G$26*'PARAMETRI SISMICI'!$G$27)/B272^2))))</f>
        <v>0.12859016937412937</v>
      </c>
      <c r="D272" s="26">
        <f>1/'PARAMETRI SISMICI'!$G$19*IF(B272&lt;'PARAMETRI SISMICI'!$G$25,'PARAMETRI SISMICI'!$G$20*'PARAMETRI SISMICI'!$G$23*'PARAMETRI SISMICI'!$G$30*'PARAMETRI SISMICI'!$G$9*(B272/'PARAMETRI SISMICI'!$G$25+1/('PARAMETRI SISMICI'!$G$30*'PARAMETRI SISMICI'!$G$9)*(1-B272/'PARAMETRI SISMICI'!$G$25)),IF(B272&lt;'PARAMETRI SISMICI'!$G$26,'PARAMETRI SISMICI'!$G$20*'PARAMETRI SISMICI'!$G$23*'PARAMETRI SISMICI'!$G$30*'PARAMETRI SISMICI'!$G$9,IF(B272&lt;'PARAMETRI SISMICI'!$G$27,'PARAMETRI SISMICI'!$G$20*'PARAMETRI SISMICI'!$G$23*'PARAMETRI SISMICI'!$G$30*'PARAMETRI SISMICI'!$G$9*('PARAMETRI SISMICI'!$G$26/B272),'PARAMETRI SISMICI'!$G$20*'PARAMETRI SISMICI'!$G$23*'PARAMETRI SISMICI'!$G$30*'PARAMETRI SISMICI'!$G$9*(('PARAMETRI SISMICI'!$G$26*'PARAMETRI SISMICI'!$G$27)/B272^2))))</f>
        <v>4.4649364366017137E-2</v>
      </c>
      <c r="E272" s="5"/>
      <c r="F272" s="5"/>
      <c r="G272" s="5"/>
      <c r="H272" s="5"/>
      <c r="I272" s="5"/>
      <c r="J272" s="5"/>
      <c r="K272" s="5"/>
      <c r="L272" s="5"/>
      <c r="M272" s="5"/>
      <c r="N272" s="5"/>
    </row>
    <row r="273" spans="2:14" x14ac:dyDescent="0.25">
      <c r="B273" s="32">
        <f t="shared" si="4"/>
        <v>2.6199999999999881</v>
      </c>
      <c r="C273" s="26">
        <f>1/'PARAMETRI SISMICI'!$G$19*IF(B273&lt;'PARAMETRI SISMICI'!$G$25,'PARAMETRI SISMICI'!$G$20*'PARAMETRI SISMICI'!$G$23*'PARAMETRI SISMICI'!$G$29*'PARAMETRI SISMICI'!$G$9*(B273/'PARAMETRI SISMICI'!$G$25+1/('PARAMETRI SISMICI'!$G$29*'PARAMETRI SISMICI'!$G$9)*(1-B273/'PARAMETRI SISMICI'!$G$25)),IF(B273&lt;'PARAMETRI SISMICI'!$G$26,'PARAMETRI SISMICI'!$G$20*'PARAMETRI SISMICI'!$G$23*'PARAMETRI SISMICI'!$G$29*'PARAMETRI SISMICI'!$G$9,IF(B273&lt;'PARAMETRI SISMICI'!$G$27,'PARAMETRI SISMICI'!$G$20*'PARAMETRI SISMICI'!$G$23*'PARAMETRI SISMICI'!$G$29*'PARAMETRI SISMICI'!$G$9*('PARAMETRI SISMICI'!$G$26/B273),'PARAMETRI SISMICI'!$G$20*'PARAMETRI SISMICI'!$G$23*'PARAMETRI SISMICI'!$G$29*'PARAMETRI SISMICI'!$G$9*(('PARAMETRI SISMICI'!$G$26*'PARAMETRI SISMICI'!$G$27)/B273^2))))</f>
        <v>0.1280993672009457</v>
      </c>
      <c r="D273" s="26">
        <f>1/'PARAMETRI SISMICI'!$G$19*IF(B273&lt;'PARAMETRI SISMICI'!$G$25,'PARAMETRI SISMICI'!$G$20*'PARAMETRI SISMICI'!$G$23*'PARAMETRI SISMICI'!$G$30*'PARAMETRI SISMICI'!$G$9*(B273/'PARAMETRI SISMICI'!$G$25+1/('PARAMETRI SISMICI'!$G$30*'PARAMETRI SISMICI'!$G$9)*(1-B273/'PARAMETRI SISMICI'!$G$25)),IF(B273&lt;'PARAMETRI SISMICI'!$G$26,'PARAMETRI SISMICI'!$G$20*'PARAMETRI SISMICI'!$G$23*'PARAMETRI SISMICI'!$G$30*'PARAMETRI SISMICI'!$G$9,IF(B273&lt;'PARAMETRI SISMICI'!$G$27,'PARAMETRI SISMICI'!$G$20*'PARAMETRI SISMICI'!$G$23*'PARAMETRI SISMICI'!$G$30*'PARAMETRI SISMICI'!$G$9*('PARAMETRI SISMICI'!$G$26/B273),'PARAMETRI SISMICI'!$G$20*'PARAMETRI SISMICI'!$G$23*'PARAMETRI SISMICI'!$G$30*'PARAMETRI SISMICI'!$G$9*(('PARAMETRI SISMICI'!$G$26*'PARAMETRI SISMICI'!$G$27)/B273^2))))</f>
        <v>4.4478946944772793E-2</v>
      </c>
      <c r="E273" s="5"/>
      <c r="F273" s="5"/>
      <c r="G273" s="5"/>
      <c r="H273" s="5"/>
      <c r="I273" s="5"/>
      <c r="J273" s="5"/>
      <c r="K273" s="5"/>
      <c r="L273" s="5"/>
      <c r="M273" s="5"/>
      <c r="N273" s="5"/>
    </row>
    <row r="274" spans="2:14" x14ac:dyDescent="0.25">
      <c r="B274" s="32">
        <f t="shared" si="4"/>
        <v>2.6299999999999879</v>
      </c>
      <c r="C274" s="26">
        <f>1/'PARAMETRI SISMICI'!$G$19*IF(B274&lt;'PARAMETRI SISMICI'!$G$25,'PARAMETRI SISMICI'!$G$20*'PARAMETRI SISMICI'!$G$23*'PARAMETRI SISMICI'!$G$29*'PARAMETRI SISMICI'!$G$9*(B274/'PARAMETRI SISMICI'!$G$25+1/('PARAMETRI SISMICI'!$G$29*'PARAMETRI SISMICI'!$G$9)*(1-B274/'PARAMETRI SISMICI'!$G$25)),IF(B274&lt;'PARAMETRI SISMICI'!$G$26,'PARAMETRI SISMICI'!$G$20*'PARAMETRI SISMICI'!$G$23*'PARAMETRI SISMICI'!$G$29*'PARAMETRI SISMICI'!$G$9,IF(B274&lt;'PARAMETRI SISMICI'!$G$27,'PARAMETRI SISMICI'!$G$20*'PARAMETRI SISMICI'!$G$23*'PARAMETRI SISMICI'!$G$29*'PARAMETRI SISMICI'!$G$9*('PARAMETRI SISMICI'!$G$26/B274),'PARAMETRI SISMICI'!$G$20*'PARAMETRI SISMICI'!$G$23*'PARAMETRI SISMICI'!$G$29*'PARAMETRI SISMICI'!$G$9*(('PARAMETRI SISMICI'!$G$26*'PARAMETRI SISMICI'!$G$27)/B274^2))))</f>
        <v>0.12761229736367974</v>
      </c>
      <c r="D274" s="26">
        <f>1/'PARAMETRI SISMICI'!$G$19*IF(B274&lt;'PARAMETRI SISMICI'!$G$25,'PARAMETRI SISMICI'!$G$20*'PARAMETRI SISMICI'!$G$23*'PARAMETRI SISMICI'!$G$30*'PARAMETRI SISMICI'!$G$9*(B274/'PARAMETRI SISMICI'!$G$25+1/('PARAMETRI SISMICI'!$G$30*'PARAMETRI SISMICI'!$G$9)*(1-B274/'PARAMETRI SISMICI'!$G$25)),IF(B274&lt;'PARAMETRI SISMICI'!$G$26,'PARAMETRI SISMICI'!$G$20*'PARAMETRI SISMICI'!$G$23*'PARAMETRI SISMICI'!$G$30*'PARAMETRI SISMICI'!$G$9,IF(B274&lt;'PARAMETRI SISMICI'!$G$27,'PARAMETRI SISMICI'!$G$20*'PARAMETRI SISMICI'!$G$23*'PARAMETRI SISMICI'!$G$30*'PARAMETRI SISMICI'!$G$9*('PARAMETRI SISMICI'!$G$26/B274),'PARAMETRI SISMICI'!$G$20*'PARAMETRI SISMICI'!$G$23*'PARAMETRI SISMICI'!$G$30*'PARAMETRI SISMICI'!$G$9*(('PARAMETRI SISMICI'!$G$26*'PARAMETRI SISMICI'!$G$27)/B274^2))))</f>
        <v>4.4309825473499896E-2</v>
      </c>
      <c r="E274" s="5"/>
      <c r="F274" s="5"/>
      <c r="G274" s="5"/>
      <c r="H274" s="5"/>
      <c r="I274" s="5"/>
      <c r="J274" s="5"/>
      <c r="K274" s="5"/>
      <c r="L274" s="5"/>
      <c r="M274" s="5"/>
      <c r="N274" s="5"/>
    </row>
    <row r="275" spans="2:14" x14ac:dyDescent="0.25">
      <c r="B275" s="32">
        <f t="shared" si="4"/>
        <v>2.6399999999999877</v>
      </c>
      <c r="C275" s="26">
        <f>1/'PARAMETRI SISMICI'!$G$19*IF(B275&lt;'PARAMETRI SISMICI'!$G$25,'PARAMETRI SISMICI'!$G$20*'PARAMETRI SISMICI'!$G$23*'PARAMETRI SISMICI'!$G$29*'PARAMETRI SISMICI'!$G$9*(B275/'PARAMETRI SISMICI'!$G$25+1/('PARAMETRI SISMICI'!$G$29*'PARAMETRI SISMICI'!$G$9)*(1-B275/'PARAMETRI SISMICI'!$G$25)),IF(B275&lt;'PARAMETRI SISMICI'!$G$26,'PARAMETRI SISMICI'!$G$20*'PARAMETRI SISMICI'!$G$23*'PARAMETRI SISMICI'!$G$29*'PARAMETRI SISMICI'!$G$9,IF(B275&lt;'PARAMETRI SISMICI'!$G$27,'PARAMETRI SISMICI'!$G$20*'PARAMETRI SISMICI'!$G$23*'PARAMETRI SISMICI'!$G$29*'PARAMETRI SISMICI'!$G$9*('PARAMETRI SISMICI'!$G$26/B275),'PARAMETRI SISMICI'!$G$20*'PARAMETRI SISMICI'!$G$23*'PARAMETRI SISMICI'!$G$29*'PARAMETRI SISMICI'!$G$9*(('PARAMETRI SISMICI'!$G$26*'PARAMETRI SISMICI'!$G$27)/B275^2))))</f>
        <v>0.12712891744942337</v>
      </c>
      <c r="D275" s="26">
        <f>1/'PARAMETRI SISMICI'!$G$19*IF(B275&lt;'PARAMETRI SISMICI'!$G$25,'PARAMETRI SISMICI'!$G$20*'PARAMETRI SISMICI'!$G$23*'PARAMETRI SISMICI'!$G$30*'PARAMETRI SISMICI'!$G$9*(B275/'PARAMETRI SISMICI'!$G$25+1/('PARAMETRI SISMICI'!$G$30*'PARAMETRI SISMICI'!$G$9)*(1-B275/'PARAMETRI SISMICI'!$G$25)),IF(B275&lt;'PARAMETRI SISMICI'!$G$26,'PARAMETRI SISMICI'!$G$20*'PARAMETRI SISMICI'!$G$23*'PARAMETRI SISMICI'!$G$30*'PARAMETRI SISMICI'!$G$9,IF(B275&lt;'PARAMETRI SISMICI'!$G$27,'PARAMETRI SISMICI'!$G$20*'PARAMETRI SISMICI'!$G$23*'PARAMETRI SISMICI'!$G$30*'PARAMETRI SISMICI'!$G$9*('PARAMETRI SISMICI'!$G$26/B275),'PARAMETRI SISMICI'!$G$20*'PARAMETRI SISMICI'!$G$23*'PARAMETRI SISMICI'!$G$30*'PARAMETRI SISMICI'!$G$9*(('PARAMETRI SISMICI'!$G$26*'PARAMETRI SISMICI'!$G$27)/B275^2))))</f>
        <v>4.4141985225494222E-2</v>
      </c>
      <c r="E275" s="5"/>
      <c r="F275" s="5"/>
      <c r="G275" s="5"/>
      <c r="H275" s="5"/>
      <c r="I275" s="5"/>
      <c r="J275" s="5"/>
      <c r="K275" s="5"/>
      <c r="L275" s="5"/>
      <c r="M275" s="5"/>
      <c r="N275" s="5"/>
    </row>
    <row r="276" spans="2:14" x14ac:dyDescent="0.25">
      <c r="B276" s="32">
        <f t="shared" si="4"/>
        <v>2.6499999999999875</v>
      </c>
      <c r="C276" s="26">
        <f>1/'PARAMETRI SISMICI'!$G$19*IF(B276&lt;'PARAMETRI SISMICI'!$G$25,'PARAMETRI SISMICI'!$G$20*'PARAMETRI SISMICI'!$G$23*'PARAMETRI SISMICI'!$G$29*'PARAMETRI SISMICI'!$G$9*(B276/'PARAMETRI SISMICI'!$G$25+1/('PARAMETRI SISMICI'!$G$29*'PARAMETRI SISMICI'!$G$9)*(1-B276/'PARAMETRI SISMICI'!$G$25)),IF(B276&lt;'PARAMETRI SISMICI'!$G$26,'PARAMETRI SISMICI'!$G$20*'PARAMETRI SISMICI'!$G$23*'PARAMETRI SISMICI'!$G$29*'PARAMETRI SISMICI'!$G$9,IF(B276&lt;'PARAMETRI SISMICI'!$G$27,'PARAMETRI SISMICI'!$G$20*'PARAMETRI SISMICI'!$G$23*'PARAMETRI SISMICI'!$G$29*'PARAMETRI SISMICI'!$G$9*('PARAMETRI SISMICI'!$G$26/B276),'PARAMETRI SISMICI'!$G$20*'PARAMETRI SISMICI'!$G$23*'PARAMETRI SISMICI'!$G$29*'PARAMETRI SISMICI'!$G$9*(('PARAMETRI SISMICI'!$G$26*'PARAMETRI SISMICI'!$G$27)/B276^2))))</f>
        <v>0.12636243281221382</v>
      </c>
      <c r="D276" s="26">
        <f>1/'PARAMETRI SISMICI'!$G$19*IF(B276&lt;'PARAMETRI SISMICI'!$G$25,'PARAMETRI SISMICI'!$G$20*'PARAMETRI SISMICI'!$G$23*'PARAMETRI SISMICI'!$G$30*'PARAMETRI SISMICI'!$G$9*(B276/'PARAMETRI SISMICI'!$G$25+1/('PARAMETRI SISMICI'!$G$30*'PARAMETRI SISMICI'!$G$9)*(1-B276/'PARAMETRI SISMICI'!$G$25)),IF(B276&lt;'PARAMETRI SISMICI'!$G$26,'PARAMETRI SISMICI'!$G$20*'PARAMETRI SISMICI'!$G$23*'PARAMETRI SISMICI'!$G$30*'PARAMETRI SISMICI'!$G$9,IF(B276&lt;'PARAMETRI SISMICI'!$G$27,'PARAMETRI SISMICI'!$G$20*'PARAMETRI SISMICI'!$G$23*'PARAMETRI SISMICI'!$G$30*'PARAMETRI SISMICI'!$G$9*('PARAMETRI SISMICI'!$G$26/B276),'PARAMETRI SISMICI'!$G$20*'PARAMETRI SISMICI'!$G$23*'PARAMETRI SISMICI'!$G$30*'PARAMETRI SISMICI'!$G$9*(('PARAMETRI SISMICI'!$G$26*'PARAMETRI SISMICI'!$G$27)/B276^2))))</f>
        <v>4.3875844726463123E-2</v>
      </c>
      <c r="E276" s="5"/>
      <c r="F276" s="5"/>
      <c r="G276" s="5"/>
      <c r="H276" s="5"/>
      <c r="I276" s="5"/>
      <c r="J276" s="5"/>
      <c r="K276" s="5"/>
      <c r="L276" s="5"/>
      <c r="M276" s="5"/>
      <c r="N276" s="5"/>
    </row>
    <row r="277" spans="2:14" x14ac:dyDescent="0.25">
      <c r="B277" s="32">
        <f t="shared" si="4"/>
        <v>2.6599999999999873</v>
      </c>
      <c r="C277" s="26">
        <f>1/'PARAMETRI SISMICI'!$G$19*IF(B277&lt;'PARAMETRI SISMICI'!$G$25,'PARAMETRI SISMICI'!$G$20*'PARAMETRI SISMICI'!$G$23*'PARAMETRI SISMICI'!$G$29*'PARAMETRI SISMICI'!$G$9*(B277/'PARAMETRI SISMICI'!$G$25+1/('PARAMETRI SISMICI'!$G$29*'PARAMETRI SISMICI'!$G$9)*(1-B277/'PARAMETRI SISMICI'!$G$25)),IF(B277&lt;'PARAMETRI SISMICI'!$G$26,'PARAMETRI SISMICI'!$G$20*'PARAMETRI SISMICI'!$G$23*'PARAMETRI SISMICI'!$G$29*'PARAMETRI SISMICI'!$G$9,IF(B277&lt;'PARAMETRI SISMICI'!$G$27,'PARAMETRI SISMICI'!$G$20*'PARAMETRI SISMICI'!$G$23*'PARAMETRI SISMICI'!$G$29*'PARAMETRI SISMICI'!$G$9*('PARAMETRI SISMICI'!$G$26/B277),'PARAMETRI SISMICI'!$G$20*'PARAMETRI SISMICI'!$G$23*'PARAMETRI SISMICI'!$G$29*'PARAMETRI SISMICI'!$G$9*(('PARAMETRI SISMICI'!$G$26*'PARAMETRI SISMICI'!$G$27)/B277^2))))</f>
        <v>0.12541412522242235</v>
      </c>
      <c r="D277" s="26">
        <f>1/'PARAMETRI SISMICI'!$G$19*IF(B277&lt;'PARAMETRI SISMICI'!$G$25,'PARAMETRI SISMICI'!$G$20*'PARAMETRI SISMICI'!$G$23*'PARAMETRI SISMICI'!$G$30*'PARAMETRI SISMICI'!$G$9*(B277/'PARAMETRI SISMICI'!$G$25+1/('PARAMETRI SISMICI'!$G$30*'PARAMETRI SISMICI'!$G$9)*(1-B277/'PARAMETRI SISMICI'!$G$25)),IF(B277&lt;'PARAMETRI SISMICI'!$G$26,'PARAMETRI SISMICI'!$G$20*'PARAMETRI SISMICI'!$G$23*'PARAMETRI SISMICI'!$G$30*'PARAMETRI SISMICI'!$G$9,IF(B277&lt;'PARAMETRI SISMICI'!$G$27,'PARAMETRI SISMICI'!$G$20*'PARAMETRI SISMICI'!$G$23*'PARAMETRI SISMICI'!$G$30*'PARAMETRI SISMICI'!$G$9*('PARAMETRI SISMICI'!$G$26/B277),'PARAMETRI SISMICI'!$G$20*'PARAMETRI SISMICI'!$G$23*'PARAMETRI SISMICI'!$G$30*'PARAMETRI SISMICI'!$G$9*(('PARAMETRI SISMICI'!$G$26*'PARAMETRI SISMICI'!$G$27)/B277^2))))</f>
        <v>4.3546571257785528E-2</v>
      </c>
      <c r="E277" s="5"/>
      <c r="F277" s="5"/>
      <c r="G277" s="5"/>
      <c r="H277" s="5"/>
      <c r="I277" s="5"/>
      <c r="J277" s="5"/>
      <c r="K277" s="5"/>
      <c r="L277" s="5"/>
      <c r="M277" s="5"/>
      <c r="N277" s="5"/>
    </row>
    <row r="278" spans="2:14" x14ac:dyDescent="0.25">
      <c r="B278" s="32">
        <f t="shared" si="4"/>
        <v>2.6699999999999871</v>
      </c>
      <c r="C278" s="26">
        <f>1/'PARAMETRI SISMICI'!$G$19*IF(B278&lt;'PARAMETRI SISMICI'!$G$25,'PARAMETRI SISMICI'!$G$20*'PARAMETRI SISMICI'!$G$23*'PARAMETRI SISMICI'!$G$29*'PARAMETRI SISMICI'!$G$9*(B278/'PARAMETRI SISMICI'!$G$25+1/('PARAMETRI SISMICI'!$G$29*'PARAMETRI SISMICI'!$G$9)*(1-B278/'PARAMETRI SISMICI'!$G$25)),IF(B278&lt;'PARAMETRI SISMICI'!$G$26,'PARAMETRI SISMICI'!$G$20*'PARAMETRI SISMICI'!$G$23*'PARAMETRI SISMICI'!$G$29*'PARAMETRI SISMICI'!$G$9,IF(B278&lt;'PARAMETRI SISMICI'!$G$27,'PARAMETRI SISMICI'!$G$20*'PARAMETRI SISMICI'!$G$23*'PARAMETRI SISMICI'!$G$29*'PARAMETRI SISMICI'!$G$9*('PARAMETRI SISMICI'!$G$26/B278),'PARAMETRI SISMICI'!$G$20*'PARAMETRI SISMICI'!$G$23*'PARAMETRI SISMICI'!$G$29*'PARAMETRI SISMICI'!$G$9*(('PARAMETRI SISMICI'!$G$26*'PARAMETRI SISMICI'!$G$27)/B278^2))))</f>
        <v>0.12447645280811508</v>
      </c>
      <c r="D278" s="26">
        <f>1/'PARAMETRI SISMICI'!$G$19*IF(B278&lt;'PARAMETRI SISMICI'!$G$25,'PARAMETRI SISMICI'!$G$20*'PARAMETRI SISMICI'!$G$23*'PARAMETRI SISMICI'!$G$30*'PARAMETRI SISMICI'!$G$9*(B278/'PARAMETRI SISMICI'!$G$25+1/('PARAMETRI SISMICI'!$G$30*'PARAMETRI SISMICI'!$G$9)*(1-B278/'PARAMETRI SISMICI'!$G$25)),IF(B278&lt;'PARAMETRI SISMICI'!$G$26,'PARAMETRI SISMICI'!$G$20*'PARAMETRI SISMICI'!$G$23*'PARAMETRI SISMICI'!$G$30*'PARAMETRI SISMICI'!$G$9,IF(B278&lt;'PARAMETRI SISMICI'!$G$27,'PARAMETRI SISMICI'!$G$20*'PARAMETRI SISMICI'!$G$23*'PARAMETRI SISMICI'!$G$30*'PARAMETRI SISMICI'!$G$9*('PARAMETRI SISMICI'!$G$26/B278),'PARAMETRI SISMICI'!$G$20*'PARAMETRI SISMICI'!$G$23*'PARAMETRI SISMICI'!$G$30*'PARAMETRI SISMICI'!$G$9*(('PARAMETRI SISMICI'!$G$26*'PARAMETRI SISMICI'!$G$27)/B278^2))))</f>
        <v>4.3220990558373293E-2</v>
      </c>
      <c r="E278" s="5"/>
      <c r="F278" s="5"/>
      <c r="G278" s="5"/>
      <c r="H278" s="5"/>
      <c r="I278" s="5"/>
      <c r="J278" s="5"/>
      <c r="K278" s="5"/>
      <c r="L278" s="5"/>
      <c r="M278" s="5"/>
      <c r="N278" s="5"/>
    </row>
    <row r="279" spans="2:14" x14ac:dyDescent="0.25">
      <c r="B279" s="32">
        <f t="shared" si="4"/>
        <v>2.6799999999999868</v>
      </c>
      <c r="C279" s="26">
        <f>1/'PARAMETRI SISMICI'!$G$19*IF(B279&lt;'PARAMETRI SISMICI'!$G$25,'PARAMETRI SISMICI'!$G$20*'PARAMETRI SISMICI'!$G$23*'PARAMETRI SISMICI'!$G$29*'PARAMETRI SISMICI'!$G$9*(B279/'PARAMETRI SISMICI'!$G$25+1/('PARAMETRI SISMICI'!$G$29*'PARAMETRI SISMICI'!$G$9)*(1-B279/'PARAMETRI SISMICI'!$G$25)),IF(B279&lt;'PARAMETRI SISMICI'!$G$26,'PARAMETRI SISMICI'!$G$20*'PARAMETRI SISMICI'!$G$23*'PARAMETRI SISMICI'!$G$29*'PARAMETRI SISMICI'!$G$9,IF(B279&lt;'PARAMETRI SISMICI'!$G$27,'PARAMETRI SISMICI'!$G$20*'PARAMETRI SISMICI'!$G$23*'PARAMETRI SISMICI'!$G$29*'PARAMETRI SISMICI'!$G$9*('PARAMETRI SISMICI'!$G$26/B279),'PARAMETRI SISMICI'!$G$20*'PARAMETRI SISMICI'!$G$23*'PARAMETRI SISMICI'!$G$29*'PARAMETRI SISMICI'!$G$9*(('PARAMETRI SISMICI'!$G$26*'PARAMETRI SISMICI'!$G$27)/B279^2))))</f>
        <v>0.12354925713184614</v>
      </c>
      <c r="D279" s="26">
        <f>1/'PARAMETRI SISMICI'!$G$19*IF(B279&lt;'PARAMETRI SISMICI'!$G$25,'PARAMETRI SISMICI'!$G$20*'PARAMETRI SISMICI'!$G$23*'PARAMETRI SISMICI'!$G$30*'PARAMETRI SISMICI'!$G$9*(B279/'PARAMETRI SISMICI'!$G$25+1/('PARAMETRI SISMICI'!$G$30*'PARAMETRI SISMICI'!$G$9)*(1-B279/'PARAMETRI SISMICI'!$G$25)),IF(B279&lt;'PARAMETRI SISMICI'!$G$26,'PARAMETRI SISMICI'!$G$20*'PARAMETRI SISMICI'!$G$23*'PARAMETRI SISMICI'!$G$30*'PARAMETRI SISMICI'!$G$9,IF(B279&lt;'PARAMETRI SISMICI'!$G$27,'PARAMETRI SISMICI'!$G$20*'PARAMETRI SISMICI'!$G$23*'PARAMETRI SISMICI'!$G$30*'PARAMETRI SISMICI'!$G$9*('PARAMETRI SISMICI'!$G$26/B279),'PARAMETRI SISMICI'!$G$20*'PARAMETRI SISMICI'!$G$23*'PARAMETRI SISMICI'!$G$30*'PARAMETRI SISMICI'!$G$9*(('PARAMETRI SISMICI'!$G$26*'PARAMETRI SISMICI'!$G$27)/B279^2))))</f>
        <v>4.2899047615224353E-2</v>
      </c>
      <c r="E279" s="5"/>
      <c r="F279" s="5"/>
      <c r="G279" s="5"/>
      <c r="H279" s="5"/>
      <c r="I279" s="5"/>
      <c r="J279" s="5"/>
      <c r="K279" s="5"/>
      <c r="L279" s="5"/>
      <c r="M279" s="5"/>
      <c r="N279" s="5"/>
    </row>
    <row r="280" spans="2:14" x14ac:dyDescent="0.25">
      <c r="B280" s="32">
        <f t="shared" si="4"/>
        <v>2.6899999999999866</v>
      </c>
      <c r="C280" s="26">
        <f>1/'PARAMETRI SISMICI'!$G$19*IF(B280&lt;'PARAMETRI SISMICI'!$G$25,'PARAMETRI SISMICI'!$G$20*'PARAMETRI SISMICI'!$G$23*'PARAMETRI SISMICI'!$G$29*'PARAMETRI SISMICI'!$G$9*(B280/'PARAMETRI SISMICI'!$G$25+1/('PARAMETRI SISMICI'!$G$29*'PARAMETRI SISMICI'!$G$9)*(1-B280/'PARAMETRI SISMICI'!$G$25)),IF(B280&lt;'PARAMETRI SISMICI'!$G$26,'PARAMETRI SISMICI'!$G$20*'PARAMETRI SISMICI'!$G$23*'PARAMETRI SISMICI'!$G$29*'PARAMETRI SISMICI'!$G$9,IF(B280&lt;'PARAMETRI SISMICI'!$G$27,'PARAMETRI SISMICI'!$G$20*'PARAMETRI SISMICI'!$G$23*'PARAMETRI SISMICI'!$G$29*'PARAMETRI SISMICI'!$G$9*('PARAMETRI SISMICI'!$G$26/B280),'PARAMETRI SISMICI'!$G$20*'PARAMETRI SISMICI'!$G$23*'PARAMETRI SISMICI'!$G$29*'PARAMETRI SISMICI'!$G$9*(('PARAMETRI SISMICI'!$G$26*'PARAMETRI SISMICI'!$G$27)/B280^2))))</f>
        <v>0.12263238269561944</v>
      </c>
      <c r="D280" s="26">
        <f>1/'PARAMETRI SISMICI'!$G$19*IF(B280&lt;'PARAMETRI SISMICI'!$G$25,'PARAMETRI SISMICI'!$G$20*'PARAMETRI SISMICI'!$G$23*'PARAMETRI SISMICI'!$G$30*'PARAMETRI SISMICI'!$G$9*(B280/'PARAMETRI SISMICI'!$G$25+1/('PARAMETRI SISMICI'!$G$30*'PARAMETRI SISMICI'!$G$9)*(1-B280/'PARAMETRI SISMICI'!$G$25)),IF(B280&lt;'PARAMETRI SISMICI'!$G$26,'PARAMETRI SISMICI'!$G$20*'PARAMETRI SISMICI'!$G$23*'PARAMETRI SISMICI'!$G$30*'PARAMETRI SISMICI'!$G$9,IF(B280&lt;'PARAMETRI SISMICI'!$G$27,'PARAMETRI SISMICI'!$G$20*'PARAMETRI SISMICI'!$G$23*'PARAMETRI SISMICI'!$G$30*'PARAMETRI SISMICI'!$G$9*('PARAMETRI SISMICI'!$G$26/B280),'PARAMETRI SISMICI'!$G$20*'PARAMETRI SISMICI'!$G$23*'PARAMETRI SISMICI'!$G$30*'PARAMETRI SISMICI'!$G$9*(('PARAMETRI SISMICI'!$G$26*'PARAMETRI SISMICI'!$G$27)/B280^2))))</f>
        <v>4.2580688435978967E-2</v>
      </c>
      <c r="E280" s="5"/>
      <c r="F280" s="5"/>
      <c r="G280" s="5"/>
      <c r="H280" s="5"/>
      <c r="I280" s="5"/>
      <c r="J280" s="5"/>
      <c r="K280" s="5"/>
      <c r="L280" s="5"/>
      <c r="M280" s="5"/>
      <c r="N280" s="5"/>
    </row>
    <row r="281" spans="2:14" x14ac:dyDescent="0.25">
      <c r="B281" s="32">
        <f t="shared" si="4"/>
        <v>2.6999999999999864</v>
      </c>
      <c r="C281" s="26">
        <f>1/'PARAMETRI SISMICI'!$G$19*IF(B281&lt;'PARAMETRI SISMICI'!$G$25,'PARAMETRI SISMICI'!$G$20*'PARAMETRI SISMICI'!$G$23*'PARAMETRI SISMICI'!$G$29*'PARAMETRI SISMICI'!$G$9*(B281/'PARAMETRI SISMICI'!$G$25+1/('PARAMETRI SISMICI'!$G$29*'PARAMETRI SISMICI'!$G$9)*(1-B281/'PARAMETRI SISMICI'!$G$25)),IF(B281&lt;'PARAMETRI SISMICI'!$G$26,'PARAMETRI SISMICI'!$G$20*'PARAMETRI SISMICI'!$G$23*'PARAMETRI SISMICI'!$G$29*'PARAMETRI SISMICI'!$G$9,IF(B281&lt;'PARAMETRI SISMICI'!$G$27,'PARAMETRI SISMICI'!$G$20*'PARAMETRI SISMICI'!$G$23*'PARAMETRI SISMICI'!$G$29*'PARAMETRI SISMICI'!$G$9*('PARAMETRI SISMICI'!$G$26/B281),'PARAMETRI SISMICI'!$G$20*'PARAMETRI SISMICI'!$G$23*'PARAMETRI SISMICI'!$G$29*'PARAMETRI SISMICI'!$G$9*(('PARAMETRI SISMICI'!$G$26*'PARAMETRI SISMICI'!$G$27)/B281^2))))</f>
        <v>0.12172567687568889</v>
      </c>
      <c r="D281" s="26">
        <f>1/'PARAMETRI SISMICI'!$G$19*IF(B281&lt;'PARAMETRI SISMICI'!$G$25,'PARAMETRI SISMICI'!$G$20*'PARAMETRI SISMICI'!$G$23*'PARAMETRI SISMICI'!$G$30*'PARAMETRI SISMICI'!$G$9*(B281/'PARAMETRI SISMICI'!$G$25+1/('PARAMETRI SISMICI'!$G$30*'PARAMETRI SISMICI'!$G$9)*(1-B281/'PARAMETRI SISMICI'!$G$25)),IF(B281&lt;'PARAMETRI SISMICI'!$G$26,'PARAMETRI SISMICI'!$G$20*'PARAMETRI SISMICI'!$G$23*'PARAMETRI SISMICI'!$G$30*'PARAMETRI SISMICI'!$G$9,IF(B281&lt;'PARAMETRI SISMICI'!$G$27,'PARAMETRI SISMICI'!$G$20*'PARAMETRI SISMICI'!$G$23*'PARAMETRI SISMICI'!$G$30*'PARAMETRI SISMICI'!$G$9*('PARAMETRI SISMICI'!$G$26/B281),'PARAMETRI SISMICI'!$G$20*'PARAMETRI SISMICI'!$G$23*'PARAMETRI SISMICI'!$G$30*'PARAMETRI SISMICI'!$G$9*(('PARAMETRI SISMICI'!$G$26*'PARAMETRI SISMICI'!$G$27)/B281^2))))</f>
        <v>4.2265860026280862E-2</v>
      </c>
      <c r="E281" s="5"/>
      <c r="F281" s="5"/>
      <c r="G281" s="5"/>
      <c r="H281" s="5"/>
      <c r="I281" s="5"/>
      <c r="J281" s="5"/>
      <c r="K281" s="5"/>
      <c r="L281" s="5"/>
      <c r="M281" s="5"/>
      <c r="N281" s="5"/>
    </row>
    <row r="282" spans="2:14" x14ac:dyDescent="0.25">
      <c r="B282" s="32">
        <f t="shared" si="4"/>
        <v>2.7099999999999862</v>
      </c>
      <c r="C282" s="26">
        <f>1/'PARAMETRI SISMICI'!$G$19*IF(B282&lt;'PARAMETRI SISMICI'!$G$25,'PARAMETRI SISMICI'!$G$20*'PARAMETRI SISMICI'!$G$23*'PARAMETRI SISMICI'!$G$29*'PARAMETRI SISMICI'!$G$9*(B282/'PARAMETRI SISMICI'!$G$25+1/('PARAMETRI SISMICI'!$G$29*'PARAMETRI SISMICI'!$G$9)*(1-B282/'PARAMETRI SISMICI'!$G$25)),IF(B282&lt;'PARAMETRI SISMICI'!$G$26,'PARAMETRI SISMICI'!$G$20*'PARAMETRI SISMICI'!$G$23*'PARAMETRI SISMICI'!$G$29*'PARAMETRI SISMICI'!$G$9,IF(B282&lt;'PARAMETRI SISMICI'!$G$27,'PARAMETRI SISMICI'!$G$20*'PARAMETRI SISMICI'!$G$23*'PARAMETRI SISMICI'!$G$29*'PARAMETRI SISMICI'!$G$9*('PARAMETRI SISMICI'!$G$26/B282),'PARAMETRI SISMICI'!$G$20*'PARAMETRI SISMICI'!$G$23*'PARAMETRI SISMICI'!$G$29*'PARAMETRI SISMICI'!$G$9*(('PARAMETRI SISMICI'!$G$26*'PARAMETRI SISMICI'!$G$27)/B282^2))))</f>
        <v>0.12082898985903952</v>
      </c>
      <c r="D282" s="26">
        <f>1/'PARAMETRI SISMICI'!$G$19*IF(B282&lt;'PARAMETRI SISMICI'!$G$25,'PARAMETRI SISMICI'!$G$20*'PARAMETRI SISMICI'!$G$23*'PARAMETRI SISMICI'!$G$30*'PARAMETRI SISMICI'!$G$9*(B282/'PARAMETRI SISMICI'!$G$25+1/('PARAMETRI SISMICI'!$G$30*'PARAMETRI SISMICI'!$G$9)*(1-B282/'PARAMETRI SISMICI'!$G$25)),IF(B282&lt;'PARAMETRI SISMICI'!$G$26,'PARAMETRI SISMICI'!$G$20*'PARAMETRI SISMICI'!$G$23*'PARAMETRI SISMICI'!$G$30*'PARAMETRI SISMICI'!$G$9,IF(B282&lt;'PARAMETRI SISMICI'!$G$27,'PARAMETRI SISMICI'!$G$20*'PARAMETRI SISMICI'!$G$23*'PARAMETRI SISMICI'!$G$30*'PARAMETRI SISMICI'!$G$9*('PARAMETRI SISMICI'!$G$26/B282),'PARAMETRI SISMICI'!$G$20*'PARAMETRI SISMICI'!$G$23*'PARAMETRI SISMICI'!$G$30*'PARAMETRI SISMICI'!$G$9*(('PARAMETRI SISMICI'!$G$26*'PARAMETRI SISMICI'!$G$27)/B282^2))))</f>
        <v>4.1954510367722048E-2</v>
      </c>
      <c r="E282" s="5"/>
      <c r="F282" s="5"/>
      <c r="G282" s="5"/>
      <c r="H282" s="5"/>
      <c r="I282" s="5"/>
      <c r="J282" s="5"/>
      <c r="K282" s="5"/>
      <c r="L282" s="5"/>
      <c r="M282" s="5"/>
      <c r="N282" s="5"/>
    </row>
    <row r="283" spans="2:14" x14ac:dyDescent="0.25">
      <c r="B283" s="32">
        <f t="shared" si="4"/>
        <v>2.719999999999986</v>
      </c>
      <c r="C283" s="26">
        <f>1/'PARAMETRI SISMICI'!$G$19*IF(B283&lt;'PARAMETRI SISMICI'!$G$25,'PARAMETRI SISMICI'!$G$20*'PARAMETRI SISMICI'!$G$23*'PARAMETRI SISMICI'!$G$29*'PARAMETRI SISMICI'!$G$9*(B283/'PARAMETRI SISMICI'!$G$25+1/('PARAMETRI SISMICI'!$G$29*'PARAMETRI SISMICI'!$G$9)*(1-B283/'PARAMETRI SISMICI'!$G$25)),IF(B283&lt;'PARAMETRI SISMICI'!$G$26,'PARAMETRI SISMICI'!$G$20*'PARAMETRI SISMICI'!$G$23*'PARAMETRI SISMICI'!$G$29*'PARAMETRI SISMICI'!$G$9,IF(B283&lt;'PARAMETRI SISMICI'!$G$27,'PARAMETRI SISMICI'!$G$20*'PARAMETRI SISMICI'!$G$23*'PARAMETRI SISMICI'!$G$29*'PARAMETRI SISMICI'!$G$9*('PARAMETRI SISMICI'!$G$26/B283),'PARAMETRI SISMICI'!$G$20*'PARAMETRI SISMICI'!$G$23*'PARAMETRI SISMICI'!$G$29*'PARAMETRI SISMICI'!$G$9*(('PARAMETRI SISMICI'!$G$26*'PARAMETRI SISMICI'!$G$27)/B283^2))))</f>
        <v>0.11994217458150035</v>
      </c>
      <c r="D283" s="26">
        <f>1/'PARAMETRI SISMICI'!$G$19*IF(B283&lt;'PARAMETRI SISMICI'!$G$25,'PARAMETRI SISMICI'!$G$20*'PARAMETRI SISMICI'!$G$23*'PARAMETRI SISMICI'!$G$30*'PARAMETRI SISMICI'!$G$9*(B283/'PARAMETRI SISMICI'!$G$25+1/('PARAMETRI SISMICI'!$G$30*'PARAMETRI SISMICI'!$G$9)*(1-B283/'PARAMETRI SISMICI'!$G$25)),IF(B283&lt;'PARAMETRI SISMICI'!$G$26,'PARAMETRI SISMICI'!$G$20*'PARAMETRI SISMICI'!$G$23*'PARAMETRI SISMICI'!$G$30*'PARAMETRI SISMICI'!$G$9,IF(B283&lt;'PARAMETRI SISMICI'!$G$27,'PARAMETRI SISMICI'!$G$20*'PARAMETRI SISMICI'!$G$23*'PARAMETRI SISMICI'!$G$30*'PARAMETRI SISMICI'!$G$9*('PARAMETRI SISMICI'!$G$26/B283),'PARAMETRI SISMICI'!$G$20*'PARAMETRI SISMICI'!$G$23*'PARAMETRI SISMICI'!$G$30*'PARAMETRI SISMICI'!$G$9*(('PARAMETRI SISMICI'!$G$26*'PARAMETRI SISMICI'!$G$27)/B283^2))))</f>
        <v>4.1646588396354281E-2</v>
      </c>
      <c r="E283" s="5"/>
      <c r="F283" s="5"/>
      <c r="G283" s="5"/>
      <c r="H283" s="5"/>
      <c r="I283" s="5"/>
      <c r="J283" s="5"/>
      <c r="K283" s="5"/>
      <c r="L283" s="5"/>
      <c r="M283" s="5"/>
      <c r="N283" s="5"/>
    </row>
    <row r="284" spans="2:14" x14ac:dyDescent="0.25">
      <c r="B284" s="32">
        <f t="shared" si="4"/>
        <v>2.7299999999999858</v>
      </c>
      <c r="C284" s="26">
        <f>1/'PARAMETRI SISMICI'!$G$19*IF(B284&lt;'PARAMETRI SISMICI'!$G$25,'PARAMETRI SISMICI'!$G$20*'PARAMETRI SISMICI'!$G$23*'PARAMETRI SISMICI'!$G$29*'PARAMETRI SISMICI'!$G$9*(B284/'PARAMETRI SISMICI'!$G$25+1/('PARAMETRI SISMICI'!$G$29*'PARAMETRI SISMICI'!$G$9)*(1-B284/'PARAMETRI SISMICI'!$G$25)),IF(B284&lt;'PARAMETRI SISMICI'!$G$26,'PARAMETRI SISMICI'!$G$20*'PARAMETRI SISMICI'!$G$23*'PARAMETRI SISMICI'!$G$29*'PARAMETRI SISMICI'!$G$9,IF(B284&lt;'PARAMETRI SISMICI'!$G$27,'PARAMETRI SISMICI'!$G$20*'PARAMETRI SISMICI'!$G$23*'PARAMETRI SISMICI'!$G$29*'PARAMETRI SISMICI'!$G$9*('PARAMETRI SISMICI'!$G$26/B284),'PARAMETRI SISMICI'!$G$20*'PARAMETRI SISMICI'!$G$23*'PARAMETRI SISMICI'!$G$29*'PARAMETRI SISMICI'!$G$9*(('PARAMETRI SISMICI'!$G$26*'PARAMETRI SISMICI'!$G$27)/B284^2))))</f>
        <v>0.11906508666744119</v>
      </c>
      <c r="D284" s="26">
        <f>1/'PARAMETRI SISMICI'!$G$19*IF(B284&lt;'PARAMETRI SISMICI'!$G$25,'PARAMETRI SISMICI'!$G$20*'PARAMETRI SISMICI'!$G$23*'PARAMETRI SISMICI'!$G$30*'PARAMETRI SISMICI'!$G$9*(B284/'PARAMETRI SISMICI'!$G$25+1/('PARAMETRI SISMICI'!$G$30*'PARAMETRI SISMICI'!$G$9)*(1-B284/'PARAMETRI SISMICI'!$G$25)),IF(B284&lt;'PARAMETRI SISMICI'!$G$26,'PARAMETRI SISMICI'!$G$20*'PARAMETRI SISMICI'!$G$23*'PARAMETRI SISMICI'!$G$30*'PARAMETRI SISMICI'!$G$9,IF(B284&lt;'PARAMETRI SISMICI'!$G$27,'PARAMETRI SISMICI'!$G$20*'PARAMETRI SISMICI'!$G$23*'PARAMETRI SISMICI'!$G$30*'PARAMETRI SISMICI'!$G$9*('PARAMETRI SISMICI'!$G$26/B284),'PARAMETRI SISMICI'!$G$20*'PARAMETRI SISMICI'!$G$23*'PARAMETRI SISMICI'!$G$30*'PARAMETRI SISMICI'!$G$9*(('PARAMETRI SISMICI'!$G$26*'PARAMETRI SISMICI'!$G$27)/B284^2))))</f>
        <v>4.1342043981750405E-2</v>
      </c>
      <c r="E284" s="5"/>
      <c r="F284" s="5"/>
      <c r="G284" s="5"/>
      <c r="H284" s="5"/>
      <c r="I284" s="5"/>
      <c r="J284" s="5"/>
      <c r="K284" s="5"/>
      <c r="L284" s="5"/>
      <c r="M284" s="5"/>
      <c r="N284" s="5"/>
    </row>
    <row r="285" spans="2:14" x14ac:dyDescent="0.25">
      <c r="B285" s="32">
        <f t="shared" si="4"/>
        <v>2.7399999999999856</v>
      </c>
      <c r="C285" s="26">
        <f>1/'PARAMETRI SISMICI'!$G$19*IF(B285&lt;'PARAMETRI SISMICI'!$G$25,'PARAMETRI SISMICI'!$G$20*'PARAMETRI SISMICI'!$G$23*'PARAMETRI SISMICI'!$G$29*'PARAMETRI SISMICI'!$G$9*(B285/'PARAMETRI SISMICI'!$G$25+1/('PARAMETRI SISMICI'!$G$29*'PARAMETRI SISMICI'!$G$9)*(1-B285/'PARAMETRI SISMICI'!$G$25)),IF(B285&lt;'PARAMETRI SISMICI'!$G$26,'PARAMETRI SISMICI'!$G$20*'PARAMETRI SISMICI'!$G$23*'PARAMETRI SISMICI'!$G$29*'PARAMETRI SISMICI'!$G$9,IF(B285&lt;'PARAMETRI SISMICI'!$G$27,'PARAMETRI SISMICI'!$G$20*'PARAMETRI SISMICI'!$G$23*'PARAMETRI SISMICI'!$G$29*'PARAMETRI SISMICI'!$G$9*('PARAMETRI SISMICI'!$G$26/B285),'PARAMETRI SISMICI'!$G$20*'PARAMETRI SISMICI'!$G$23*'PARAMETRI SISMICI'!$G$29*'PARAMETRI SISMICI'!$G$9*(('PARAMETRI SISMICI'!$G$26*'PARAMETRI SISMICI'!$G$27)/B285^2))))</f>
        <v>0.11819758437100704</v>
      </c>
      <c r="D285" s="26">
        <f>1/'PARAMETRI SISMICI'!$G$19*IF(B285&lt;'PARAMETRI SISMICI'!$G$25,'PARAMETRI SISMICI'!$G$20*'PARAMETRI SISMICI'!$G$23*'PARAMETRI SISMICI'!$G$30*'PARAMETRI SISMICI'!$G$9*(B285/'PARAMETRI SISMICI'!$G$25+1/('PARAMETRI SISMICI'!$G$30*'PARAMETRI SISMICI'!$G$9)*(1-B285/'PARAMETRI SISMICI'!$G$25)),IF(B285&lt;'PARAMETRI SISMICI'!$G$26,'PARAMETRI SISMICI'!$G$20*'PARAMETRI SISMICI'!$G$23*'PARAMETRI SISMICI'!$G$30*'PARAMETRI SISMICI'!$G$9,IF(B285&lt;'PARAMETRI SISMICI'!$G$27,'PARAMETRI SISMICI'!$G$20*'PARAMETRI SISMICI'!$G$23*'PARAMETRI SISMICI'!$G$30*'PARAMETRI SISMICI'!$G$9*('PARAMETRI SISMICI'!$G$26/B285),'PARAMETRI SISMICI'!$G$20*'PARAMETRI SISMICI'!$G$23*'PARAMETRI SISMICI'!$G$30*'PARAMETRI SISMICI'!$G$9*(('PARAMETRI SISMICI'!$G$26*'PARAMETRI SISMICI'!$G$27)/B285^2))))</f>
        <v>4.1040827906599658E-2</v>
      </c>
      <c r="E285" s="5"/>
      <c r="F285" s="5"/>
      <c r="G285" s="5"/>
      <c r="H285" s="5"/>
      <c r="I285" s="5"/>
      <c r="J285" s="5"/>
      <c r="K285" s="5"/>
      <c r="L285" s="5"/>
      <c r="M285" s="5"/>
      <c r="N285" s="5"/>
    </row>
    <row r="286" spans="2:14" x14ac:dyDescent="0.25">
      <c r="B286" s="32">
        <f t="shared" si="4"/>
        <v>2.7499999999999853</v>
      </c>
      <c r="C286" s="26">
        <f>1/'PARAMETRI SISMICI'!$G$19*IF(B286&lt;'PARAMETRI SISMICI'!$G$25,'PARAMETRI SISMICI'!$G$20*'PARAMETRI SISMICI'!$G$23*'PARAMETRI SISMICI'!$G$29*'PARAMETRI SISMICI'!$G$9*(B286/'PARAMETRI SISMICI'!$G$25+1/('PARAMETRI SISMICI'!$G$29*'PARAMETRI SISMICI'!$G$9)*(1-B286/'PARAMETRI SISMICI'!$G$25)),IF(B286&lt;'PARAMETRI SISMICI'!$G$26,'PARAMETRI SISMICI'!$G$20*'PARAMETRI SISMICI'!$G$23*'PARAMETRI SISMICI'!$G$29*'PARAMETRI SISMICI'!$G$9,IF(B286&lt;'PARAMETRI SISMICI'!$G$27,'PARAMETRI SISMICI'!$G$20*'PARAMETRI SISMICI'!$G$23*'PARAMETRI SISMICI'!$G$29*'PARAMETRI SISMICI'!$G$9*('PARAMETRI SISMICI'!$G$26/B286),'PARAMETRI SISMICI'!$G$20*'PARAMETRI SISMICI'!$G$23*'PARAMETRI SISMICI'!$G$29*'PARAMETRI SISMICI'!$G$9*(('PARAMETRI SISMICI'!$G$26*'PARAMETRI SISMICI'!$G$27)/B286^2))))</f>
        <v>0.11733952851884596</v>
      </c>
      <c r="D286" s="26">
        <f>1/'PARAMETRI SISMICI'!$G$19*IF(B286&lt;'PARAMETRI SISMICI'!$G$25,'PARAMETRI SISMICI'!$G$20*'PARAMETRI SISMICI'!$G$23*'PARAMETRI SISMICI'!$G$30*'PARAMETRI SISMICI'!$G$9*(B286/'PARAMETRI SISMICI'!$G$25+1/('PARAMETRI SISMICI'!$G$30*'PARAMETRI SISMICI'!$G$9)*(1-B286/'PARAMETRI SISMICI'!$G$25)),IF(B286&lt;'PARAMETRI SISMICI'!$G$26,'PARAMETRI SISMICI'!$G$20*'PARAMETRI SISMICI'!$G$23*'PARAMETRI SISMICI'!$G$30*'PARAMETRI SISMICI'!$G$9,IF(B286&lt;'PARAMETRI SISMICI'!$G$27,'PARAMETRI SISMICI'!$G$20*'PARAMETRI SISMICI'!$G$23*'PARAMETRI SISMICI'!$G$30*'PARAMETRI SISMICI'!$G$9*('PARAMETRI SISMICI'!$G$26/B286),'PARAMETRI SISMICI'!$G$20*'PARAMETRI SISMICI'!$G$23*'PARAMETRI SISMICI'!$G$30*'PARAMETRI SISMICI'!$G$9*(('PARAMETRI SISMICI'!$G$26*'PARAMETRI SISMICI'!$G$27)/B286^2))))</f>
        <v>4.0742891846821505E-2</v>
      </c>
      <c r="E286" s="5"/>
      <c r="F286" s="5"/>
      <c r="G286" s="5"/>
      <c r="H286" s="5"/>
      <c r="I286" s="5"/>
      <c r="J286" s="5"/>
      <c r="K286" s="5"/>
      <c r="L286" s="5"/>
      <c r="M286" s="5"/>
      <c r="N286" s="5"/>
    </row>
    <row r="287" spans="2:14" x14ac:dyDescent="0.25">
      <c r="B287" s="32">
        <f t="shared" si="4"/>
        <v>2.7599999999999851</v>
      </c>
      <c r="C287" s="26">
        <f>1/'PARAMETRI SISMICI'!$G$19*IF(B287&lt;'PARAMETRI SISMICI'!$G$25,'PARAMETRI SISMICI'!$G$20*'PARAMETRI SISMICI'!$G$23*'PARAMETRI SISMICI'!$G$29*'PARAMETRI SISMICI'!$G$9*(B287/'PARAMETRI SISMICI'!$G$25+1/('PARAMETRI SISMICI'!$G$29*'PARAMETRI SISMICI'!$G$9)*(1-B287/'PARAMETRI SISMICI'!$G$25)),IF(B287&lt;'PARAMETRI SISMICI'!$G$26,'PARAMETRI SISMICI'!$G$20*'PARAMETRI SISMICI'!$G$23*'PARAMETRI SISMICI'!$G$29*'PARAMETRI SISMICI'!$G$9,IF(B287&lt;'PARAMETRI SISMICI'!$G$27,'PARAMETRI SISMICI'!$G$20*'PARAMETRI SISMICI'!$G$23*'PARAMETRI SISMICI'!$G$29*'PARAMETRI SISMICI'!$G$9*('PARAMETRI SISMICI'!$G$26/B287),'PARAMETRI SISMICI'!$G$20*'PARAMETRI SISMICI'!$G$23*'PARAMETRI SISMICI'!$G$29*'PARAMETRI SISMICI'!$G$9*(('PARAMETRI SISMICI'!$G$26*'PARAMETRI SISMICI'!$G$27)/B287^2))))</f>
        <v>0.11649078245428647</v>
      </c>
      <c r="D287" s="26">
        <f>1/'PARAMETRI SISMICI'!$G$19*IF(B287&lt;'PARAMETRI SISMICI'!$G$25,'PARAMETRI SISMICI'!$G$20*'PARAMETRI SISMICI'!$G$23*'PARAMETRI SISMICI'!$G$30*'PARAMETRI SISMICI'!$G$9*(B287/'PARAMETRI SISMICI'!$G$25+1/('PARAMETRI SISMICI'!$G$30*'PARAMETRI SISMICI'!$G$9)*(1-B287/'PARAMETRI SISMICI'!$G$25)),IF(B287&lt;'PARAMETRI SISMICI'!$G$26,'PARAMETRI SISMICI'!$G$20*'PARAMETRI SISMICI'!$G$23*'PARAMETRI SISMICI'!$G$30*'PARAMETRI SISMICI'!$G$9,IF(B287&lt;'PARAMETRI SISMICI'!$G$27,'PARAMETRI SISMICI'!$G$20*'PARAMETRI SISMICI'!$G$23*'PARAMETRI SISMICI'!$G$30*'PARAMETRI SISMICI'!$G$9*('PARAMETRI SISMICI'!$G$26/B287),'PARAMETRI SISMICI'!$G$20*'PARAMETRI SISMICI'!$G$23*'PARAMETRI SISMICI'!$G$30*'PARAMETRI SISMICI'!$G$9*(('PARAMETRI SISMICI'!$G$26*'PARAMETRI SISMICI'!$G$27)/B287^2))))</f>
        <v>4.04481883521828E-2</v>
      </c>
      <c r="E287" s="5"/>
      <c r="F287" s="5"/>
      <c r="G287" s="5"/>
      <c r="H287" s="5"/>
      <c r="I287" s="5"/>
      <c r="J287" s="5"/>
      <c r="K287" s="5"/>
      <c r="L287" s="5"/>
      <c r="M287" s="5"/>
      <c r="N287" s="5"/>
    </row>
    <row r="288" spans="2:14" x14ac:dyDescent="0.25">
      <c r="B288" s="32">
        <f t="shared" si="4"/>
        <v>2.7699999999999849</v>
      </c>
      <c r="C288" s="26">
        <f>1/'PARAMETRI SISMICI'!$G$19*IF(B288&lt;'PARAMETRI SISMICI'!$G$25,'PARAMETRI SISMICI'!$G$20*'PARAMETRI SISMICI'!$G$23*'PARAMETRI SISMICI'!$G$29*'PARAMETRI SISMICI'!$G$9*(B288/'PARAMETRI SISMICI'!$G$25+1/('PARAMETRI SISMICI'!$G$29*'PARAMETRI SISMICI'!$G$9)*(1-B288/'PARAMETRI SISMICI'!$G$25)),IF(B288&lt;'PARAMETRI SISMICI'!$G$26,'PARAMETRI SISMICI'!$G$20*'PARAMETRI SISMICI'!$G$23*'PARAMETRI SISMICI'!$G$29*'PARAMETRI SISMICI'!$G$9,IF(B288&lt;'PARAMETRI SISMICI'!$G$27,'PARAMETRI SISMICI'!$G$20*'PARAMETRI SISMICI'!$G$23*'PARAMETRI SISMICI'!$G$29*'PARAMETRI SISMICI'!$G$9*('PARAMETRI SISMICI'!$G$26/B288),'PARAMETRI SISMICI'!$G$20*'PARAMETRI SISMICI'!$G$23*'PARAMETRI SISMICI'!$G$29*'PARAMETRI SISMICI'!$G$9*(('PARAMETRI SISMICI'!$G$26*'PARAMETRI SISMICI'!$G$27)/B288^2))))</f>
        <v>0.11565121198292336</v>
      </c>
      <c r="D288" s="26">
        <f>1/'PARAMETRI SISMICI'!$G$19*IF(B288&lt;'PARAMETRI SISMICI'!$G$25,'PARAMETRI SISMICI'!$G$20*'PARAMETRI SISMICI'!$G$23*'PARAMETRI SISMICI'!$G$30*'PARAMETRI SISMICI'!$G$9*(B288/'PARAMETRI SISMICI'!$G$25+1/('PARAMETRI SISMICI'!$G$30*'PARAMETRI SISMICI'!$G$9)*(1-B288/'PARAMETRI SISMICI'!$G$25)),IF(B288&lt;'PARAMETRI SISMICI'!$G$26,'PARAMETRI SISMICI'!$G$20*'PARAMETRI SISMICI'!$G$23*'PARAMETRI SISMICI'!$G$30*'PARAMETRI SISMICI'!$G$9,IF(B288&lt;'PARAMETRI SISMICI'!$G$27,'PARAMETRI SISMICI'!$G$20*'PARAMETRI SISMICI'!$G$23*'PARAMETRI SISMICI'!$G$30*'PARAMETRI SISMICI'!$G$9*('PARAMETRI SISMICI'!$G$26/B288),'PARAMETRI SISMICI'!$G$20*'PARAMETRI SISMICI'!$G$23*'PARAMETRI SISMICI'!$G$30*'PARAMETRI SISMICI'!$G$9*(('PARAMETRI SISMICI'!$G$26*'PARAMETRI SISMICI'!$G$27)/B288^2))))</f>
        <v>4.0156670827403936E-2</v>
      </c>
      <c r="E288" s="5"/>
      <c r="F288" s="5"/>
      <c r="G288" s="5"/>
      <c r="H288" s="5"/>
      <c r="I288" s="5"/>
      <c r="J288" s="5"/>
      <c r="K288" s="5"/>
      <c r="L288" s="5"/>
      <c r="M288" s="5"/>
      <c r="N288" s="5"/>
    </row>
    <row r="289" spans="2:14" x14ac:dyDescent="0.25">
      <c r="B289" s="32">
        <f t="shared" si="4"/>
        <v>2.7799999999999847</v>
      </c>
      <c r="C289" s="26">
        <f>1/'PARAMETRI SISMICI'!$G$19*IF(B289&lt;'PARAMETRI SISMICI'!$G$25,'PARAMETRI SISMICI'!$G$20*'PARAMETRI SISMICI'!$G$23*'PARAMETRI SISMICI'!$G$29*'PARAMETRI SISMICI'!$G$9*(B289/'PARAMETRI SISMICI'!$G$25+1/('PARAMETRI SISMICI'!$G$29*'PARAMETRI SISMICI'!$G$9)*(1-B289/'PARAMETRI SISMICI'!$G$25)),IF(B289&lt;'PARAMETRI SISMICI'!$G$26,'PARAMETRI SISMICI'!$G$20*'PARAMETRI SISMICI'!$G$23*'PARAMETRI SISMICI'!$G$29*'PARAMETRI SISMICI'!$G$9,IF(B289&lt;'PARAMETRI SISMICI'!$G$27,'PARAMETRI SISMICI'!$G$20*'PARAMETRI SISMICI'!$G$23*'PARAMETRI SISMICI'!$G$29*'PARAMETRI SISMICI'!$G$9*('PARAMETRI SISMICI'!$G$26/B289),'PARAMETRI SISMICI'!$G$20*'PARAMETRI SISMICI'!$G$23*'PARAMETRI SISMICI'!$G$29*'PARAMETRI SISMICI'!$G$9*(('PARAMETRI SISMICI'!$G$26*'PARAMETRI SISMICI'!$G$27)/B289^2))))</f>
        <v>0.11482068531957103</v>
      </c>
      <c r="D289" s="26">
        <f>1/'PARAMETRI SISMICI'!$G$19*IF(B289&lt;'PARAMETRI SISMICI'!$G$25,'PARAMETRI SISMICI'!$G$20*'PARAMETRI SISMICI'!$G$23*'PARAMETRI SISMICI'!$G$30*'PARAMETRI SISMICI'!$G$9*(B289/'PARAMETRI SISMICI'!$G$25+1/('PARAMETRI SISMICI'!$G$30*'PARAMETRI SISMICI'!$G$9)*(1-B289/'PARAMETRI SISMICI'!$G$25)),IF(B289&lt;'PARAMETRI SISMICI'!$G$26,'PARAMETRI SISMICI'!$G$20*'PARAMETRI SISMICI'!$G$23*'PARAMETRI SISMICI'!$G$30*'PARAMETRI SISMICI'!$G$9,IF(B289&lt;'PARAMETRI SISMICI'!$G$27,'PARAMETRI SISMICI'!$G$20*'PARAMETRI SISMICI'!$G$23*'PARAMETRI SISMICI'!$G$30*'PARAMETRI SISMICI'!$G$9*('PARAMETRI SISMICI'!$G$26/B289),'PARAMETRI SISMICI'!$G$20*'PARAMETRI SISMICI'!$G$23*'PARAMETRI SISMICI'!$G$30*'PARAMETRI SISMICI'!$G$9*(('PARAMETRI SISMICI'!$G$26*'PARAMETRI SISMICI'!$G$27)/B289^2))))</f>
        <v>3.9868293513739939E-2</v>
      </c>
      <c r="E289" s="5"/>
      <c r="F289" s="5"/>
      <c r="G289" s="5"/>
      <c r="H289" s="5"/>
      <c r="I289" s="5"/>
      <c r="J289" s="5"/>
      <c r="K289" s="5"/>
      <c r="L289" s="5"/>
      <c r="M289" s="5"/>
      <c r="N289" s="5"/>
    </row>
    <row r="290" spans="2:14" x14ac:dyDescent="0.25">
      <c r="B290" s="32">
        <f t="shared" si="4"/>
        <v>2.7899999999999845</v>
      </c>
      <c r="C290" s="26">
        <f>1/'PARAMETRI SISMICI'!$G$19*IF(B290&lt;'PARAMETRI SISMICI'!$G$25,'PARAMETRI SISMICI'!$G$20*'PARAMETRI SISMICI'!$G$23*'PARAMETRI SISMICI'!$G$29*'PARAMETRI SISMICI'!$G$9*(B290/'PARAMETRI SISMICI'!$G$25+1/('PARAMETRI SISMICI'!$G$29*'PARAMETRI SISMICI'!$G$9)*(1-B290/'PARAMETRI SISMICI'!$G$25)),IF(B290&lt;'PARAMETRI SISMICI'!$G$26,'PARAMETRI SISMICI'!$G$20*'PARAMETRI SISMICI'!$G$23*'PARAMETRI SISMICI'!$G$29*'PARAMETRI SISMICI'!$G$9,IF(B290&lt;'PARAMETRI SISMICI'!$G$27,'PARAMETRI SISMICI'!$G$20*'PARAMETRI SISMICI'!$G$23*'PARAMETRI SISMICI'!$G$29*'PARAMETRI SISMICI'!$G$9*('PARAMETRI SISMICI'!$G$26/B290),'PARAMETRI SISMICI'!$G$20*'PARAMETRI SISMICI'!$G$23*'PARAMETRI SISMICI'!$G$29*'PARAMETRI SISMICI'!$G$9*(('PARAMETRI SISMICI'!$G$26*'PARAMETRI SISMICI'!$G$27)/B290^2))))</f>
        <v>0.1139990730365454</v>
      </c>
      <c r="D290" s="26">
        <f>1/'PARAMETRI SISMICI'!$G$19*IF(B290&lt;'PARAMETRI SISMICI'!$G$25,'PARAMETRI SISMICI'!$G$20*'PARAMETRI SISMICI'!$G$23*'PARAMETRI SISMICI'!$G$30*'PARAMETRI SISMICI'!$G$9*(B290/'PARAMETRI SISMICI'!$G$25+1/('PARAMETRI SISMICI'!$G$30*'PARAMETRI SISMICI'!$G$9)*(1-B290/'PARAMETRI SISMICI'!$G$25)),IF(B290&lt;'PARAMETRI SISMICI'!$G$26,'PARAMETRI SISMICI'!$G$20*'PARAMETRI SISMICI'!$G$23*'PARAMETRI SISMICI'!$G$30*'PARAMETRI SISMICI'!$G$9,IF(B290&lt;'PARAMETRI SISMICI'!$G$27,'PARAMETRI SISMICI'!$G$20*'PARAMETRI SISMICI'!$G$23*'PARAMETRI SISMICI'!$G$30*'PARAMETRI SISMICI'!$G$9*('PARAMETRI SISMICI'!$G$26/B290),'PARAMETRI SISMICI'!$G$20*'PARAMETRI SISMICI'!$G$23*'PARAMETRI SISMICI'!$G$30*'PARAMETRI SISMICI'!$G$9*(('PARAMETRI SISMICI'!$G$26*'PARAMETRI SISMICI'!$G$27)/B290^2))))</f>
        <v>3.9583011471022701E-2</v>
      </c>
      <c r="E290" s="5"/>
      <c r="F290" s="5"/>
      <c r="G290" s="5"/>
      <c r="H290" s="5"/>
      <c r="I290" s="5"/>
      <c r="J290" s="5"/>
      <c r="K290" s="5"/>
      <c r="L290" s="5"/>
      <c r="M290" s="5"/>
      <c r="N290" s="5"/>
    </row>
    <row r="291" spans="2:14" x14ac:dyDescent="0.25">
      <c r="B291" s="32">
        <f t="shared" si="4"/>
        <v>2.7999999999999843</v>
      </c>
      <c r="C291" s="26">
        <f>1/'PARAMETRI SISMICI'!$G$19*IF(B291&lt;'PARAMETRI SISMICI'!$G$25,'PARAMETRI SISMICI'!$G$20*'PARAMETRI SISMICI'!$G$23*'PARAMETRI SISMICI'!$G$29*'PARAMETRI SISMICI'!$G$9*(B291/'PARAMETRI SISMICI'!$G$25+1/('PARAMETRI SISMICI'!$G$29*'PARAMETRI SISMICI'!$G$9)*(1-B291/'PARAMETRI SISMICI'!$G$25)),IF(B291&lt;'PARAMETRI SISMICI'!$G$26,'PARAMETRI SISMICI'!$G$20*'PARAMETRI SISMICI'!$G$23*'PARAMETRI SISMICI'!$G$29*'PARAMETRI SISMICI'!$G$9,IF(B291&lt;'PARAMETRI SISMICI'!$G$27,'PARAMETRI SISMICI'!$G$20*'PARAMETRI SISMICI'!$G$23*'PARAMETRI SISMICI'!$G$29*'PARAMETRI SISMICI'!$G$9*('PARAMETRI SISMICI'!$G$26/B291),'PARAMETRI SISMICI'!$G$20*'PARAMETRI SISMICI'!$G$23*'PARAMETRI SISMICI'!$G$29*'PARAMETRI SISMICI'!$G$9*(('PARAMETRI SISMICI'!$G$26*'PARAMETRI SISMICI'!$G$27)/B291^2))))</f>
        <v>0.11318624801323636</v>
      </c>
      <c r="D291" s="26">
        <f>1/'PARAMETRI SISMICI'!$G$19*IF(B291&lt;'PARAMETRI SISMICI'!$G$25,'PARAMETRI SISMICI'!$G$20*'PARAMETRI SISMICI'!$G$23*'PARAMETRI SISMICI'!$G$30*'PARAMETRI SISMICI'!$G$9*(B291/'PARAMETRI SISMICI'!$G$25+1/('PARAMETRI SISMICI'!$G$30*'PARAMETRI SISMICI'!$G$9)*(1-B291/'PARAMETRI SISMICI'!$G$25)),IF(B291&lt;'PARAMETRI SISMICI'!$G$26,'PARAMETRI SISMICI'!$G$20*'PARAMETRI SISMICI'!$G$23*'PARAMETRI SISMICI'!$G$30*'PARAMETRI SISMICI'!$G$9,IF(B291&lt;'PARAMETRI SISMICI'!$G$27,'PARAMETRI SISMICI'!$G$20*'PARAMETRI SISMICI'!$G$23*'PARAMETRI SISMICI'!$G$30*'PARAMETRI SISMICI'!$G$9*('PARAMETRI SISMICI'!$G$26/B291),'PARAMETRI SISMICI'!$G$20*'PARAMETRI SISMICI'!$G$23*'PARAMETRI SISMICI'!$G$30*'PARAMETRI SISMICI'!$G$9*(('PARAMETRI SISMICI'!$G$26*'PARAMETRI SISMICI'!$G$27)/B291^2))))</f>
        <v>3.9300780560151509E-2</v>
      </c>
      <c r="E291" s="5"/>
      <c r="F291" s="5"/>
      <c r="G291" s="5"/>
      <c r="H291" s="5"/>
      <c r="I291" s="5"/>
      <c r="J291" s="5"/>
      <c r="K291" s="5"/>
      <c r="L291" s="5"/>
      <c r="M291" s="5"/>
      <c r="N291" s="5"/>
    </row>
    <row r="292" spans="2:14" x14ac:dyDescent="0.25">
      <c r="B292" s="32">
        <f t="shared" si="4"/>
        <v>2.8099999999999841</v>
      </c>
      <c r="C292" s="26">
        <f>1/'PARAMETRI SISMICI'!$G$19*IF(B292&lt;'PARAMETRI SISMICI'!$G$25,'PARAMETRI SISMICI'!$G$20*'PARAMETRI SISMICI'!$G$23*'PARAMETRI SISMICI'!$G$29*'PARAMETRI SISMICI'!$G$9*(B292/'PARAMETRI SISMICI'!$G$25+1/('PARAMETRI SISMICI'!$G$29*'PARAMETRI SISMICI'!$G$9)*(1-B292/'PARAMETRI SISMICI'!$G$25)),IF(B292&lt;'PARAMETRI SISMICI'!$G$26,'PARAMETRI SISMICI'!$G$20*'PARAMETRI SISMICI'!$G$23*'PARAMETRI SISMICI'!$G$29*'PARAMETRI SISMICI'!$G$9,IF(B292&lt;'PARAMETRI SISMICI'!$G$27,'PARAMETRI SISMICI'!$G$20*'PARAMETRI SISMICI'!$G$23*'PARAMETRI SISMICI'!$G$29*'PARAMETRI SISMICI'!$G$9*('PARAMETRI SISMICI'!$G$26/B292),'PARAMETRI SISMICI'!$G$20*'PARAMETRI SISMICI'!$G$23*'PARAMETRI SISMICI'!$G$29*'PARAMETRI SISMICI'!$G$9*(('PARAMETRI SISMICI'!$G$26*'PARAMETRI SISMICI'!$G$27)/B292^2))))</f>
        <v>0.11238208538693445</v>
      </c>
      <c r="D292" s="26">
        <f>1/'PARAMETRI SISMICI'!$G$19*IF(B292&lt;'PARAMETRI SISMICI'!$G$25,'PARAMETRI SISMICI'!$G$20*'PARAMETRI SISMICI'!$G$23*'PARAMETRI SISMICI'!$G$30*'PARAMETRI SISMICI'!$G$9*(B292/'PARAMETRI SISMICI'!$G$25+1/('PARAMETRI SISMICI'!$G$30*'PARAMETRI SISMICI'!$G$9)*(1-B292/'PARAMETRI SISMICI'!$G$25)),IF(B292&lt;'PARAMETRI SISMICI'!$G$26,'PARAMETRI SISMICI'!$G$20*'PARAMETRI SISMICI'!$G$23*'PARAMETRI SISMICI'!$G$30*'PARAMETRI SISMICI'!$G$9,IF(B292&lt;'PARAMETRI SISMICI'!$G$27,'PARAMETRI SISMICI'!$G$20*'PARAMETRI SISMICI'!$G$23*'PARAMETRI SISMICI'!$G$30*'PARAMETRI SISMICI'!$G$9*('PARAMETRI SISMICI'!$G$26/B292),'PARAMETRI SISMICI'!$G$20*'PARAMETRI SISMICI'!$G$23*'PARAMETRI SISMICI'!$G$30*'PARAMETRI SISMICI'!$G$9*(('PARAMETRI SISMICI'!$G$26*'PARAMETRI SISMICI'!$G$27)/B292^2))))</f>
        <v>3.9021557426018899E-2</v>
      </c>
      <c r="E292" s="5"/>
      <c r="F292" s="5"/>
      <c r="G292" s="5"/>
      <c r="H292" s="5"/>
      <c r="I292" s="5"/>
      <c r="J292" s="5"/>
      <c r="K292" s="5"/>
      <c r="L292" s="5"/>
      <c r="M292" s="5"/>
      <c r="N292" s="5"/>
    </row>
    <row r="293" spans="2:14" x14ac:dyDescent="0.25">
      <c r="B293" s="32">
        <f t="shared" si="4"/>
        <v>2.8199999999999839</v>
      </c>
      <c r="C293" s="26">
        <f>1/'PARAMETRI SISMICI'!$G$19*IF(B293&lt;'PARAMETRI SISMICI'!$G$25,'PARAMETRI SISMICI'!$G$20*'PARAMETRI SISMICI'!$G$23*'PARAMETRI SISMICI'!$G$29*'PARAMETRI SISMICI'!$G$9*(B293/'PARAMETRI SISMICI'!$G$25+1/('PARAMETRI SISMICI'!$G$29*'PARAMETRI SISMICI'!$G$9)*(1-B293/'PARAMETRI SISMICI'!$G$25)),IF(B293&lt;'PARAMETRI SISMICI'!$G$26,'PARAMETRI SISMICI'!$G$20*'PARAMETRI SISMICI'!$G$23*'PARAMETRI SISMICI'!$G$29*'PARAMETRI SISMICI'!$G$9,IF(B293&lt;'PARAMETRI SISMICI'!$G$27,'PARAMETRI SISMICI'!$G$20*'PARAMETRI SISMICI'!$G$23*'PARAMETRI SISMICI'!$G$29*'PARAMETRI SISMICI'!$G$9*('PARAMETRI SISMICI'!$G$26/B293),'PARAMETRI SISMICI'!$G$20*'PARAMETRI SISMICI'!$G$23*'PARAMETRI SISMICI'!$G$29*'PARAMETRI SISMICI'!$G$9*(('PARAMETRI SISMICI'!$G$26*'PARAMETRI SISMICI'!$G$27)/B293^2))))</f>
        <v>0.11158646250487565</v>
      </c>
      <c r="D293" s="26">
        <f>1/'PARAMETRI SISMICI'!$G$19*IF(B293&lt;'PARAMETRI SISMICI'!$G$25,'PARAMETRI SISMICI'!$G$20*'PARAMETRI SISMICI'!$G$23*'PARAMETRI SISMICI'!$G$30*'PARAMETRI SISMICI'!$G$9*(B293/'PARAMETRI SISMICI'!$G$25+1/('PARAMETRI SISMICI'!$G$30*'PARAMETRI SISMICI'!$G$9)*(1-B293/'PARAMETRI SISMICI'!$G$25)),IF(B293&lt;'PARAMETRI SISMICI'!$G$26,'PARAMETRI SISMICI'!$G$20*'PARAMETRI SISMICI'!$G$23*'PARAMETRI SISMICI'!$G$30*'PARAMETRI SISMICI'!$G$9,IF(B293&lt;'PARAMETRI SISMICI'!$G$27,'PARAMETRI SISMICI'!$G$20*'PARAMETRI SISMICI'!$G$23*'PARAMETRI SISMICI'!$G$30*'PARAMETRI SISMICI'!$G$9*('PARAMETRI SISMICI'!$G$26/B293),'PARAMETRI SISMICI'!$G$20*'PARAMETRI SISMICI'!$G$23*'PARAMETRI SISMICI'!$G$30*'PARAMETRI SISMICI'!$G$9*(('PARAMETRI SISMICI'!$G$26*'PARAMETRI SISMICI'!$G$27)/B293^2))))</f>
        <v>3.8745299480859599E-2</v>
      </c>
      <c r="E293" s="5"/>
      <c r="F293" s="5"/>
      <c r="G293" s="5"/>
      <c r="H293" s="5"/>
      <c r="I293" s="5"/>
      <c r="J293" s="5"/>
      <c r="K293" s="5"/>
      <c r="L293" s="5"/>
      <c r="M293" s="5"/>
      <c r="N293" s="5"/>
    </row>
    <row r="294" spans="2:14" x14ac:dyDescent="0.25">
      <c r="B294" s="32">
        <f t="shared" si="4"/>
        <v>2.8299999999999836</v>
      </c>
      <c r="C294" s="26">
        <f>1/'PARAMETRI SISMICI'!$G$19*IF(B294&lt;'PARAMETRI SISMICI'!$G$25,'PARAMETRI SISMICI'!$G$20*'PARAMETRI SISMICI'!$G$23*'PARAMETRI SISMICI'!$G$29*'PARAMETRI SISMICI'!$G$9*(B294/'PARAMETRI SISMICI'!$G$25+1/('PARAMETRI SISMICI'!$G$29*'PARAMETRI SISMICI'!$G$9)*(1-B294/'PARAMETRI SISMICI'!$G$25)),IF(B294&lt;'PARAMETRI SISMICI'!$G$26,'PARAMETRI SISMICI'!$G$20*'PARAMETRI SISMICI'!$G$23*'PARAMETRI SISMICI'!$G$29*'PARAMETRI SISMICI'!$G$9,IF(B294&lt;'PARAMETRI SISMICI'!$G$27,'PARAMETRI SISMICI'!$G$20*'PARAMETRI SISMICI'!$G$23*'PARAMETRI SISMICI'!$G$29*'PARAMETRI SISMICI'!$G$9*('PARAMETRI SISMICI'!$G$26/B294),'PARAMETRI SISMICI'!$G$20*'PARAMETRI SISMICI'!$G$23*'PARAMETRI SISMICI'!$G$29*'PARAMETRI SISMICI'!$G$9*(('PARAMETRI SISMICI'!$G$26*'PARAMETRI SISMICI'!$G$27)/B294^2))))</f>
        <v>0.11079925887747047</v>
      </c>
      <c r="D294" s="26">
        <f>1/'PARAMETRI SISMICI'!$G$19*IF(B294&lt;'PARAMETRI SISMICI'!$G$25,'PARAMETRI SISMICI'!$G$20*'PARAMETRI SISMICI'!$G$23*'PARAMETRI SISMICI'!$G$30*'PARAMETRI SISMICI'!$G$9*(B294/'PARAMETRI SISMICI'!$G$25+1/('PARAMETRI SISMICI'!$G$30*'PARAMETRI SISMICI'!$G$9)*(1-B294/'PARAMETRI SISMICI'!$G$25)),IF(B294&lt;'PARAMETRI SISMICI'!$G$26,'PARAMETRI SISMICI'!$G$20*'PARAMETRI SISMICI'!$G$23*'PARAMETRI SISMICI'!$G$30*'PARAMETRI SISMICI'!$G$9,IF(B294&lt;'PARAMETRI SISMICI'!$G$27,'PARAMETRI SISMICI'!$G$20*'PARAMETRI SISMICI'!$G$23*'PARAMETRI SISMICI'!$G$30*'PARAMETRI SISMICI'!$G$9*('PARAMETRI SISMICI'!$G$26/B294),'PARAMETRI SISMICI'!$G$20*'PARAMETRI SISMICI'!$G$23*'PARAMETRI SISMICI'!$G$30*'PARAMETRI SISMICI'!$G$9*(('PARAMETRI SISMICI'!$G$26*'PARAMETRI SISMICI'!$G$27)/B294^2))))</f>
        <v>3.8471964888010572E-2</v>
      </c>
      <c r="E294" s="5"/>
      <c r="F294" s="5"/>
      <c r="G294" s="5"/>
      <c r="H294" s="5"/>
      <c r="I294" s="5"/>
      <c r="J294" s="5"/>
      <c r="K294" s="5"/>
      <c r="L294" s="5"/>
      <c r="M294" s="5"/>
      <c r="N294" s="5"/>
    </row>
    <row r="295" spans="2:14" x14ac:dyDescent="0.25">
      <c r="B295" s="32">
        <f t="shared" si="4"/>
        <v>2.8399999999999834</v>
      </c>
      <c r="C295" s="26">
        <f>1/'PARAMETRI SISMICI'!$G$19*IF(B295&lt;'PARAMETRI SISMICI'!$G$25,'PARAMETRI SISMICI'!$G$20*'PARAMETRI SISMICI'!$G$23*'PARAMETRI SISMICI'!$G$29*'PARAMETRI SISMICI'!$G$9*(B295/'PARAMETRI SISMICI'!$G$25+1/('PARAMETRI SISMICI'!$G$29*'PARAMETRI SISMICI'!$G$9)*(1-B295/'PARAMETRI SISMICI'!$G$25)),IF(B295&lt;'PARAMETRI SISMICI'!$G$26,'PARAMETRI SISMICI'!$G$20*'PARAMETRI SISMICI'!$G$23*'PARAMETRI SISMICI'!$G$29*'PARAMETRI SISMICI'!$G$9,IF(B295&lt;'PARAMETRI SISMICI'!$G$27,'PARAMETRI SISMICI'!$G$20*'PARAMETRI SISMICI'!$G$23*'PARAMETRI SISMICI'!$G$29*'PARAMETRI SISMICI'!$G$9*('PARAMETRI SISMICI'!$G$26/B295),'PARAMETRI SISMICI'!$G$20*'PARAMETRI SISMICI'!$G$23*'PARAMETRI SISMICI'!$G$29*'PARAMETRI SISMICI'!$G$9*(('PARAMETRI SISMICI'!$G$26*'PARAMETRI SISMICI'!$G$27)/B295^2))))</f>
        <v>0.11002035613268367</v>
      </c>
      <c r="D295" s="26">
        <f>1/'PARAMETRI SISMICI'!$G$19*IF(B295&lt;'PARAMETRI SISMICI'!$G$25,'PARAMETRI SISMICI'!$G$20*'PARAMETRI SISMICI'!$G$23*'PARAMETRI SISMICI'!$G$30*'PARAMETRI SISMICI'!$G$9*(B295/'PARAMETRI SISMICI'!$G$25+1/('PARAMETRI SISMICI'!$G$30*'PARAMETRI SISMICI'!$G$9)*(1-B295/'PARAMETRI SISMICI'!$G$25)),IF(B295&lt;'PARAMETRI SISMICI'!$G$26,'PARAMETRI SISMICI'!$G$20*'PARAMETRI SISMICI'!$G$23*'PARAMETRI SISMICI'!$G$30*'PARAMETRI SISMICI'!$G$9,IF(B295&lt;'PARAMETRI SISMICI'!$G$27,'PARAMETRI SISMICI'!$G$20*'PARAMETRI SISMICI'!$G$23*'PARAMETRI SISMICI'!$G$30*'PARAMETRI SISMICI'!$G$9*('PARAMETRI SISMICI'!$G$26/B295),'PARAMETRI SISMICI'!$G$20*'PARAMETRI SISMICI'!$G$23*'PARAMETRI SISMICI'!$G$30*'PARAMETRI SISMICI'!$G$9*(('PARAMETRI SISMICI'!$G$26*'PARAMETRI SISMICI'!$G$27)/B295^2))))</f>
        <v>3.8201512546070716E-2</v>
      </c>
      <c r="E295" s="5"/>
      <c r="F295" s="5"/>
      <c r="G295" s="5"/>
      <c r="H295" s="5"/>
      <c r="I295" s="5"/>
      <c r="J295" s="5"/>
      <c r="K295" s="5"/>
      <c r="L295" s="5"/>
      <c r="M295" s="5"/>
      <c r="N295" s="5"/>
    </row>
    <row r="296" spans="2:14" x14ac:dyDescent="0.25">
      <c r="B296" s="32">
        <f t="shared" si="4"/>
        <v>2.8499999999999832</v>
      </c>
      <c r="C296" s="26">
        <f>1/'PARAMETRI SISMICI'!$G$19*IF(B296&lt;'PARAMETRI SISMICI'!$G$25,'PARAMETRI SISMICI'!$G$20*'PARAMETRI SISMICI'!$G$23*'PARAMETRI SISMICI'!$G$29*'PARAMETRI SISMICI'!$G$9*(B296/'PARAMETRI SISMICI'!$G$25+1/('PARAMETRI SISMICI'!$G$29*'PARAMETRI SISMICI'!$G$9)*(1-B296/'PARAMETRI SISMICI'!$G$25)),IF(B296&lt;'PARAMETRI SISMICI'!$G$26,'PARAMETRI SISMICI'!$G$20*'PARAMETRI SISMICI'!$G$23*'PARAMETRI SISMICI'!$G$29*'PARAMETRI SISMICI'!$G$9,IF(B296&lt;'PARAMETRI SISMICI'!$G$27,'PARAMETRI SISMICI'!$G$20*'PARAMETRI SISMICI'!$G$23*'PARAMETRI SISMICI'!$G$29*'PARAMETRI SISMICI'!$G$9*('PARAMETRI SISMICI'!$G$26/B296),'PARAMETRI SISMICI'!$G$20*'PARAMETRI SISMICI'!$G$23*'PARAMETRI SISMICI'!$G$29*'PARAMETRI SISMICI'!$G$9*(('PARAMETRI SISMICI'!$G$26*'PARAMETRI SISMICI'!$G$27)/B296^2))))</f>
        <v>0.1092496379715326</v>
      </c>
      <c r="D296" s="26">
        <f>1/'PARAMETRI SISMICI'!$G$19*IF(B296&lt;'PARAMETRI SISMICI'!$G$25,'PARAMETRI SISMICI'!$G$20*'PARAMETRI SISMICI'!$G$23*'PARAMETRI SISMICI'!$G$30*'PARAMETRI SISMICI'!$G$9*(B296/'PARAMETRI SISMICI'!$G$25+1/('PARAMETRI SISMICI'!$G$30*'PARAMETRI SISMICI'!$G$9)*(1-B296/'PARAMETRI SISMICI'!$G$25)),IF(B296&lt;'PARAMETRI SISMICI'!$G$26,'PARAMETRI SISMICI'!$G$20*'PARAMETRI SISMICI'!$G$23*'PARAMETRI SISMICI'!$G$30*'PARAMETRI SISMICI'!$G$9,IF(B296&lt;'PARAMETRI SISMICI'!$G$27,'PARAMETRI SISMICI'!$G$20*'PARAMETRI SISMICI'!$G$23*'PARAMETRI SISMICI'!$G$30*'PARAMETRI SISMICI'!$G$9*('PARAMETRI SISMICI'!$G$26/B296),'PARAMETRI SISMICI'!$G$20*'PARAMETRI SISMICI'!$G$23*'PARAMETRI SISMICI'!$G$30*'PARAMETRI SISMICI'!$G$9*(('PARAMETRI SISMICI'!$G$26*'PARAMETRI SISMICI'!$G$27)/B296^2))))</f>
        <v>3.7933902073448815E-2</v>
      </c>
      <c r="E296" s="5"/>
      <c r="F296" s="5"/>
      <c r="G296" s="5"/>
      <c r="H296" s="5"/>
      <c r="I296" s="5"/>
      <c r="J296" s="5"/>
      <c r="K296" s="5"/>
      <c r="L296" s="5"/>
      <c r="M296" s="5"/>
      <c r="N296" s="5"/>
    </row>
    <row r="297" spans="2:14" x14ac:dyDescent="0.25">
      <c r="B297" s="32">
        <f t="shared" si="4"/>
        <v>2.859999999999983</v>
      </c>
      <c r="C297" s="26">
        <f>1/'PARAMETRI SISMICI'!$G$19*IF(B297&lt;'PARAMETRI SISMICI'!$G$25,'PARAMETRI SISMICI'!$G$20*'PARAMETRI SISMICI'!$G$23*'PARAMETRI SISMICI'!$G$29*'PARAMETRI SISMICI'!$G$9*(B297/'PARAMETRI SISMICI'!$G$25+1/('PARAMETRI SISMICI'!$G$29*'PARAMETRI SISMICI'!$G$9)*(1-B297/'PARAMETRI SISMICI'!$G$25)),IF(B297&lt;'PARAMETRI SISMICI'!$G$26,'PARAMETRI SISMICI'!$G$20*'PARAMETRI SISMICI'!$G$23*'PARAMETRI SISMICI'!$G$29*'PARAMETRI SISMICI'!$G$9,IF(B297&lt;'PARAMETRI SISMICI'!$G$27,'PARAMETRI SISMICI'!$G$20*'PARAMETRI SISMICI'!$G$23*'PARAMETRI SISMICI'!$G$29*'PARAMETRI SISMICI'!$G$9*('PARAMETRI SISMICI'!$G$26/B297),'PARAMETRI SISMICI'!$G$20*'PARAMETRI SISMICI'!$G$23*'PARAMETRI SISMICI'!$G$29*'PARAMETRI SISMICI'!$G$9*(('PARAMETRI SISMICI'!$G$26*'PARAMETRI SISMICI'!$G$27)/B297^2))))</f>
        <v>0.10848699012467281</v>
      </c>
      <c r="D297" s="26">
        <f>1/'PARAMETRI SISMICI'!$G$19*IF(B297&lt;'PARAMETRI SISMICI'!$G$25,'PARAMETRI SISMICI'!$G$20*'PARAMETRI SISMICI'!$G$23*'PARAMETRI SISMICI'!$G$30*'PARAMETRI SISMICI'!$G$9*(B297/'PARAMETRI SISMICI'!$G$25+1/('PARAMETRI SISMICI'!$G$30*'PARAMETRI SISMICI'!$G$9)*(1-B297/'PARAMETRI SISMICI'!$G$25)),IF(B297&lt;'PARAMETRI SISMICI'!$G$26,'PARAMETRI SISMICI'!$G$20*'PARAMETRI SISMICI'!$G$23*'PARAMETRI SISMICI'!$G$30*'PARAMETRI SISMICI'!$G$9,IF(B297&lt;'PARAMETRI SISMICI'!$G$27,'PARAMETRI SISMICI'!$G$20*'PARAMETRI SISMICI'!$G$23*'PARAMETRI SISMICI'!$G$30*'PARAMETRI SISMICI'!$G$9*('PARAMETRI SISMICI'!$G$26/B297),'PARAMETRI SISMICI'!$G$20*'PARAMETRI SISMICI'!$G$23*'PARAMETRI SISMICI'!$G$30*'PARAMETRI SISMICI'!$G$9*(('PARAMETRI SISMICI'!$G$26*'PARAMETRI SISMICI'!$G$27)/B297^2))))</f>
        <v>3.7669093793289157E-2</v>
      </c>
      <c r="E297" s="5"/>
      <c r="F297" s="5"/>
      <c r="G297" s="5"/>
      <c r="H297" s="5"/>
      <c r="I297" s="5"/>
      <c r="J297" s="5"/>
      <c r="K297" s="5"/>
      <c r="L297" s="5"/>
      <c r="M297" s="5"/>
      <c r="N297" s="5"/>
    </row>
    <row r="298" spans="2:14" x14ac:dyDescent="0.25">
      <c r="B298" s="32">
        <f t="shared" si="4"/>
        <v>2.8699999999999828</v>
      </c>
      <c r="C298" s="26">
        <f>1/'PARAMETRI SISMICI'!$G$19*IF(B298&lt;'PARAMETRI SISMICI'!$G$25,'PARAMETRI SISMICI'!$G$20*'PARAMETRI SISMICI'!$G$23*'PARAMETRI SISMICI'!$G$29*'PARAMETRI SISMICI'!$G$9*(B298/'PARAMETRI SISMICI'!$G$25+1/('PARAMETRI SISMICI'!$G$29*'PARAMETRI SISMICI'!$G$9)*(1-B298/'PARAMETRI SISMICI'!$G$25)),IF(B298&lt;'PARAMETRI SISMICI'!$G$26,'PARAMETRI SISMICI'!$G$20*'PARAMETRI SISMICI'!$G$23*'PARAMETRI SISMICI'!$G$29*'PARAMETRI SISMICI'!$G$9,IF(B298&lt;'PARAMETRI SISMICI'!$G$27,'PARAMETRI SISMICI'!$G$20*'PARAMETRI SISMICI'!$G$23*'PARAMETRI SISMICI'!$G$29*'PARAMETRI SISMICI'!$G$9*('PARAMETRI SISMICI'!$G$26/B298),'PARAMETRI SISMICI'!$G$20*'PARAMETRI SISMICI'!$G$23*'PARAMETRI SISMICI'!$G$29*'PARAMETRI SISMICI'!$G$9*(('PARAMETRI SISMICI'!$G$26*'PARAMETRI SISMICI'!$G$27)/B298^2))))</f>
        <v>0.10773230031004065</v>
      </c>
      <c r="D298" s="26">
        <f>1/'PARAMETRI SISMICI'!$G$19*IF(B298&lt;'PARAMETRI SISMICI'!$G$25,'PARAMETRI SISMICI'!$G$20*'PARAMETRI SISMICI'!$G$23*'PARAMETRI SISMICI'!$G$30*'PARAMETRI SISMICI'!$G$9*(B298/'PARAMETRI SISMICI'!$G$25+1/('PARAMETRI SISMICI'!$G$30*'PARAMETRI SISMICI'!$G$9)*(1-B298/'PARAMETRI SISMICI'!$G$25)),IF(B298&lt;'PARAMETRI SISMICI'!$G$26,'PARAMETRI SISMICI'!$G$20*'PARAMETRI SISMICI'!$G$23*'PARAMETRI SISMICI'!$G$30*'PARAMETRI SISMICI'!$G$9,IF(B298&lt;'PARAMETRI SISMICI'!$G$27,'PARAMETRI SISMICI'!$G$20*'PARAMETRI SISMICI'!$G$23*'PARAMETRI SISMICI'!$G$30*'PARAMETRI SISMICI'!$G$9*('PARAMETRI SISMICI'!$G$26/B298),'PARAMETRI SISMICI'!$G$20*'PARAMETRI SISMICI'!$G$23*'PARAMETRI SISMICI'!$G$30*'PARAMETRI SISMICI'!$G$9*(('PARAMETRI SISMICI'!$G$26*'PARAMETRI SISMICI'!$G$27)/B298^2))))</f>
        <v>3.7407048718764109E-2</v>
      </c>
      <c r="E298" s="5"/>
      <c r="F298" s="5"/>
      <c r="G298" s="5"/>
      <c r="H298" s="5"/>
      <c r="I298" s="5"/>
      <c r="J298" s="5"/>
      <c r="K298" s="5"/>
      <c r="L298" s="5"/>
      <c r="M298" s="5"/>
      <c r="N298" s="5"/>
    </row>
    <row r="299" spans="2:14" x14ac:dyDescent="0.25">
      <c r="B299" s="32">
        <f t="shared" si="4"/>
        <v>2.8799999999999826</v>
      </c>
      <c r="C299" s="26">
        <f>1/'PARAMETRI SISMICI'!$G$19*IF(B299&lt;'PARAMETRI SISMICI'!$G$25,'PARAMETRI SISMICI'!$G$20*'PARAMETRI SISMICI'!$G$23*'PARAMETRI SISMICI'!$G$29*'PARAMETRI SISMICI'!$G$9*(B299/'PARAMETRI SISMICI'!$G$25+1/('PARAMETRI SISMICI'!$G$29*'PARAMETRI SISMICI'!$G$9)*(1-B299/'PARAMETRI SISMICI'!$G$25)),IF(B299&lt;'PARAMETRI SISMICI'!$G$26,'PARAMETRI SISMICI'!$G$20*'PARAMETRI SISMICI'!$G$23*'PARAMETRI SISMICI'!$G$29*'PARAMETRI SISMICI'!$G$9,IF(B299&lt;'PARAMETRI SISMICI'!$G$27,'PARAMETRI SISMICI'!$G$20*'PARAMETRI SISMICI'!$G$23*'PARAMETRI SISMICI'!$G$29*'PARAMETRI SISMICI'!$G$9*('PARAMETRI SISMICI'!$G$26/B299),'PARAMETRI SISMICI'!$G$20*'PARAMETRI SISMICI'!$G$23*'PARAMETRI SISMICI'!$G$29*'PARAMETRI SISMICI'!$G$9*(('PARAMETRI SISMICI'!$G$26*'PARAMETRI SISMICI'!$G$27)/B299^2))))</f>
        <v>0.10698545819152364</v>
      </c>
      <c r="D299" s="26">
        <f>1/'PARAMETRI SISMICI'!$G$19*IF(B299&lt;'PARAMETRI SISMICI'!$G$25,'PARAMETRI SISMICI'!$G$20*'PARAMETRI SISMICI'!$G$23*'PARAMETRI SISMICI'!$G$30*'PARAMETRI SISMICI'!$G$9*(B299/'PARAMETRI SISMICI'!$G$25+1/('PARAMETRI SISMICI'!$G$30*'PARAMETRI SISMICI'!$G$9)*(1-B299/'PARAMETRI SISMICI'!$G$25)),IF(B299&lt;'PARAMETRI SISMICI'!$G$26,'PARAMETRI SISMICI'!$G$20*'PARAMETRI SISMICI'!$G$23*'PARAMETRI SISMICI'!$G$30*'PARAMETRI SISMICI'!$G$9,IF(B299&lt;'PARAMETRI SISMICI'!$G$27,'PARAMETRI SISMICI'!$G$20*'PARAMETRI SISMICI'!$G$23*'PARAMETRI SISMICI'!$G$30*'PARAMETRI SISMICI'!$G$9*('PARAMETRI SISMICI'!$G$26/B299),'PARAMETRI SISMICI'!$G$20*'PARAMETRI SISMICI'!$G$23*'PARAMETRI SISMICI'!$G$30*'PARAMETRI SISMICI'!$G$9*(('PARAMETRI SISMICI'!$G$26*'PARAMETRI SISMICI'!$G$27)/B299^2))))</f>
        <v>3.714772853872348E-2</v>
      </c>
      <c r="E299" s="5"/>
      <c r="F299" s="5"/>
      <c r="G299" s="5"/>
      <c r="H299" s="5"/>
      <c r="I299" s="5"/>
      <c r="J299" s="5"/>
      <c r="K299" s="5"/>
      <c r="L299" s="5"/>
      <c r="M299" s="5"/>
      <c r="N299" s="5"/>
    </row>
    <row r="300" spans="2:14" x14ac:dyDescent="0.25">
      <c r="B300" s="32">
        <f t="shared" si="4"/>
        <v>2.8899999999999824</v>
      </c>
      <c r="C300" s="26">
        <f>1/'PARAMETRI SISMICI'!$G$19*IF(B300&lt;'PARAMETRI SISMICI'!$G$25,'PARAMETRI SISMICI'!$G$20*'PARAMETRI SISMICI'!$G$23*'PARAMETRI SISMICI'!$G$29*'PARAMETRI SISMICI'!$G$9*(B300/'PARAMETRI SISMICI'!$G$25+1/('PARAMETRI SISMICI'!$G$29*'PARAMETRI SISMICI'!$G$9)*(1-B300/'PARAMETRI SISMICI'!$G$25)),IF(B300&lt;'PARAMETRI SISMICI'!$G$26,'PARAMETRI SISMICI'!$G$20*'PARAMETRI SISMICI'!$G$23*'PARAMETRI SISMICI'!$G$29*'PARAMETRI SISMICI'!$G$9,IF(B300&lt;'PARAMETRI SISMICI'!$G$27,'PARAMETRI SISMICI'!$G$20*'PARAMETRI SISMICI'!$G$23*'PARAMETRI SISMICI'!$G$29*'PARAMETRI SISMICI'!$G$9*('PARAMETRI SISMICI'!$G$26/B300),'PARAMETRI SISMICI'!$G$20*'PARAMETRI SISMICI'!$G$23*'PARAMETRI SISMICI'!$G$29*'PARAMETRI SISMICI'!$G$9*(('PARAMETRI SISMICI'!$G$26*'PARAMETRI SISMICI'!$G$27)/B300^2))))</f>
        <v>0.10624635533863028</v>
      </c>
      <c r="D300" s="26">
        <f>1/'PARAMETRI SISMICI'!$G$19*IF(B300&lt;'PARAMETRI SISMICI'!$G$25,'PARAMETRI SISMICI'!$G$20*'PARAMETRI SISMICI'!$G$23*'PARAMETRI SISMICI'!$G$30*'PARAMETRI SISMICI'!$G$9*(B300/'PARAMETRI SISMICI'!$G$25+1/('PARAMETRI SISMICI'!$G$30*'PARAMETRI SISMICI'!$G$9)*(1-B300/'PARAMETRI SISMICI'!$G$25)),IF(B300&lt;'PARAMETRI SISMICI'!$G$26,'PARAMETRI SISMICI'!$G$20*'PARAMETRI SISMICI'!$G$23*'PARAMETRI SISMICI'!$G$30*'PARAMETRI SISMICI'!$G$9,IF(B300&lt;'PARAMETRI SISMICI'!$G$27,'PARAMETRI SISMICI'!$G$20*'PARAMETRI SISMICI'!$G$23*'PARAMETRI SISMICI'!$G$30*'PARAMETRI SISMICI'!$G$9*('PARAMETRI SISMICI'!$G$26/B300),'PARAMETRI SISMICI'!$G$20*'PARAMETRI SISMICI'!$G$23*'PARAMETRI SISMICI'!$G$30*'PARAMETRI SISMICI'!$G$9*(('PARAMETRI SISMICI'!$G$26*'PARAMETRI SISMICI'!$G$27)/B300^2))))</f>
        <v>3.6891095603691061E-2</v>
      </c>
      <c r="E300" s="5"/>
      <c r="F300" s="5"/>
      <c r="G300" s="5"/>
      <c r="H300" s="5"/>
      <c r="I300" s="5"/>
      <c r="J300" s="5"/>
      <c r="K300" s="5"/>
      <c r="L300" s="5"/>
      <c r="M300" s="5"/>
      <c r="N300" s="5"/>
    </row>
    <row r="301" spans="2:14" x14ac:dyDescent="0.25">
      <c r="B301" s="32">
        <f t="shared" si="4"/>
        <v>2.8999999999999821</v>
      </c>
      <c r="C301" s="26">
        <f>1/'PARAMETRI SISMICI'!$G$19*IF(B301&lt;'PARAMETRI SISMICI'!$G$25,'PARAMETRI SISMICI'!$G$20*'PARAMETRI SISMICI'!$G$23*'PARAMETRI SISMICI'!$G$29*'PARAMETRI SISMICI'!$G$9*(B301/'PARAMETRI SISMICI'!$G$25+1/('PARAMETRI SISMICI'!$G$29*'PARAMETRI SISMICI'!$G$9)*(1-B301/'PARAMETRI SISMICI'!$G$25)),IF(B301&lt;'PARAMETRI SISMICI'!$G$26,'PARAMETRI SISMICI'!$G$20*'PARAMETRI SISMICI'!$G$23*'PARAMETRI SISMICI'!$G$29*'PARAMETRI SISMICI'!$G$9,IF(B301&lt;'PARAMETRI SISMICI'!$G$27,'PARAMETRI SISMICI'!$G$20*'PARAMETRI SISMICI'!$G$23*'PARAMETRI SISMICI'!$G$29*'PARAMETRI SISMICI'!$G$9*('PARAMETRI SISMICI'!$G$26/B301),'PARAMETRI SISMICI'!$G$20*'PARAMETRI SISMICI'!$G$23*'PARAMETRI SISMICI'!$G$29*'PARAMETRI SISMICI'!$G$9*(('PARAMETRI SISMICI'!$G$26*'PARAMETRI SISMICI'!$G$27)/B301^2))))</f>
        <v>0.10551488518713124</v>
      </c>
      <c r="D301" s="26">
        <f>1/'PARAMETRI SISMICI'!$G$19*IF(B301&lt;'PARAMETRI SISMICI'!$G$25,'PARAMETRI SISMICI'!$G$20*'PARAMETRI SISMICI'!$G$23*'PARAMETRI SISMICI'!$G$30*'PARAMETRI SISMICI'!$G$9*(B301/'PARAMETRI SISMICI'!$G$25+1/('PARAMETRI SISMICI'!$G$30*'PARAMETRI SISMICI'!$G$9)*(1-B301/'PARAMETRI SISMICI'!$G$25)),IF(B301&lt;'PARAMETRI SISMICI'!$G$26,'PARAMETRI SISMICI'!$G$20*'PARAMETRI SISMICI'!$G$23*'PARAMETRI SISMICI'!$G$30*'PARAMETRI SISMICI'!$G$9,IF(B301&lt;'PARAMETRI SISMICI'!$G$27,'PARAMETRI SISMICI'!$G$20*'PARAMETRI SISMICI'!$G$23*'PARAMETRI SISMICI'!$G$30*'PARAMETRI SISMICI'!$G$9*('PARAMETRI SISMICI'!$G$26/B301),'PARAMETRI SISMICI'!$G$20*'PARAMETRI SISMICI'!$G$23*'PARAMETRI SISMICI'!$G$30*'PARAMETRI SISMICI'!$G$9*(('PARAMETRI SISMICI'!$G$26*'PARAMETRI SISMICI'!$G$27)/B301^2))))</f>
        <v>3.6637112912198351E-2</v>
      </c>
      <c r="E301" s="5"/>
      <c r="F301" s="5"/>
      <c r="G301" s="5"/>
      <c r="H301" s="5"/>
      <c r="I301" s="5"/>
      <c r="J301" s="5"/>
      <c r="K301" s="5"/>
      <c r="L301" s="5"/>
      <c r="M301" s="5"/>
      <c r="N301" s="5"/>
    </row>
    <row r="302" spans="2:14" x14ac:dyDescent="0.25">
      <c r="B302" s="32">
        <f t="shared" si="4"/>
        <v>2.9099999999999819</v>
      </c>
      <c r="C302" s="26">
        <f>1/'PARAMETRI SISMICI'!$G$19*IF(B302&lt;'PARAMETRI SISMICI'!$G$25,'PARAMETRI SISMICI'!$G$20*'PARAMETRI SISMICI'!$G$23*'PARAMETRI SISMICI'!$G$29*'PARAMETRI SISMICI'!$G$9*(B302/'PARAMETRI SISMICI'!$G$25+1/('PARAMETRI SISMICI'!$G$29*'PARAMETRI SISMICI'!$G$9)*(1-B302/'PARAMETRI SISMICI'!$G$25)),IF(B302&lt;'PARAMETRI SISMICI'!$G$26,'PARAMETRI SISMICI'!$G$20*'PARAMETRI SISMICI'!$G$23*'PARAMETRI SISMICI'!$G$29*'PARAMETRI SISMICI'!$G$9,IF(B302&lt;'PARAMETRI SISMICI'!$G$27,'PARAMETRI SISMICI'!$G$20*'PARAMETRI SISMICI'!$G$23*'PARAMETRI SISMICI'!$G$29*'PARAMETRI SISMICI'!$G$9*('PARAMETRI SISMICI'!$G$26/B302),'PARAMETRI SISMICI'!$G$20*'PARAMETRI SISMICI'!$G$23*'PARAMETRI SISMICI'!$G$29*'PARAMETRI SISMICI'!$G$9*(('PARAMETRI SISMICI'!$G$26*'PARAMETRI SISMICI'!$G$27)/B302^2))))</f>
        <v>0.10479094300064645</v>
      </c>
      <c r="D302" s="26">
        <f>1/'PARAMETRI SISMICI'!$G$19*IF(B302&lt;'PARAMETRI SISMICI'!$G$25,'PARAMETRI SISMICI'!$G$20*'PARAMETRI SISMICI'!$G$23*'PARAMETRI SISMICI'!$G$30*'PARAMETRI SISMICI'!$G$9*(B302/'PARAMETRI SISMICI'!$G$25+1/('PARAMETRI SISMICI'!$G$30*'PARAMETRI SISMICI'!$G$9)*(1-B302/'PARAMETRI SISMICI'!$G$25)),IF(B302&lt;'PARAMETRI SISMICI'!$G$26,'PARAMETRI SISMICI'!$G$20*'PARAMETRI SISMICI'!$G$23*'PARAMETRI SISMICI'!$G$30*'PARAMETRI SISMICI'!$G$9,IF(B302&lt;'PARAMETRI SISMICI'!$G$27,'PARAMETRI SISMICI'!$G$20*'PARAMETRI SISMICI'!$G$23*'PARAMETRI SISMICI'!$G$30*'PARAMETRI SISMICI'!$G$9*('PARAMETRI SISMICI'!$G$26/B302),'PARAMETRI SISMICI'!$G$20*'PARAMETRI SISMICI'!$G$23*'PARAMETRI SISMICI'!$G$30*'PARAMETRI SISMICI'!$G$9*(('PARAMETRI SISMICI'!$G$26*'PARAMETRI SISMICI'!$G$27)/B302^2))))</f>
        <v>3.6385744097446673E-2</v>
      </c>
      <c r="E302" s="5"/>
      <c r="F302" s="5"/>
      <c r="G302" s="5"/>
      <c r="H302" s="5"/>
      <c r="I302" s="5"/>
      <c r="J302" s="5"/>
      <c r="K302" s="5"/>
      <c r="L302" s="5"/>
      <c r="M302" s="5"/>
      <c r="N302" s="5"/>
    </row>
    <row r="303" spans="2:14" x14ac:dyDescent="0.25">
      <c r="B303" s="32">
        <f t="shared" si="4"/>
        <v>2.9199999999999817</v>
      </c>
      <c r="C303" s="26">
        <f>1/'PARAMETRI SISMICI'!$G$19*IF(B303&lt;'PARAMETRI SISMICI'!$G$25,'PARAMETRI SISMICI'!$G$20*'PARAMETRI SISMICI'!$G$23*'PARAMETRI SISMICI'!$G$29*'PARAMETRI SISMICI'!$G$9*(B303/'PARAMETRI SISMICI'!$G$25+1/('PARAMETRI SISMICI'!$G$29*'PARAMETRI SISMICI'!$G$9)*(1-B303/'PARAMETRI SISMICI'!$G$25)),IF(B303&lt;'PARAMETRI SISMICI'!$G$26,'PARAMETRI SISMICI'!$G$20*'PARAMETRI SISMICI'!$G$23*'PARAMETRI SISMICI'!$G$29*'PARAMETRI SISMICI'!$G$9,IF(B303&lt;'PARAMETRI SISMICI'!$G$27,'PARAMETRI SISMICI'!$G$20*'PARAMETRI SISMICI'!$G$23*'PARAMETRI SISMICI'!$G$29*'PARAMETRI SISMICI'!$G$9*('PARAMETRI SISMICI'!$G$26/B303),'PARAMETRI SISMICI'!$G$20*'PARAMETRI SISMICI'!$G$23*'PARAMETRI SISMICI'!$G$29*'PARAMETRI SISMICI'!$G$9*(('PARAMETRI SISMICI'!$G$26*'PARAMETRI SISMICI'!$G$27)/B303^2))))</f>
        <v>0.10407442583315046</v>
      </c>
      <c r="D303" s="26">
        <f>1/'PARAMETRI SISMICI'!$G$19*IF(B303&lt;'PARAMETRI SISMICI'!$G$25,'PARAMETRI SISMICI'!$G$20*'PARAMETRI SISMICI'!$G$23*'PARAMETRI SISMICI'!$G$30*'PARAMETRI SISMICI'!$G$9*(B303/'PARAMETRI SISMICI'!$G$25+1/('PARAMETRI SISMICI'!$G$30*'PARAMETRI SISMICI'!$G$9)*(1-B303/'PARAMETRI SISMICI'!$G$25)),IF(B303&lt;'PARAMETRI SISMICI'!$G$26,'PARAMETRI SISMICI'!$G$20*'PARAMETRI SISMICI'!$G$23*'PARAMETRI SISMICI'!$G$30*'PARAMETRI SISMICI'!$G$9,IF(B303&lt;'PARAMETRI SISMICI'!$G$27,'PARAMETRI SISMICI'!$G$20*'PARAMETRI SISMICI'!$G$23*'PARAMETRI SISMICI'!$G$30*'PARAMETRI SISMICI'!$G$9*('PARAMETRI SISMICI'!$G$26/B303),'PARAMETRI SISMICI'!$G$20*'PARAMETRI SISMICI'!$G$23*'PARAMETRI SISMICI'!$G$30*'PARAMETRI SISMICI'!$G$9*(('PARAMETRI SISMICI'!$G$26*'PARAMETRI SISMICI'!$G$27)/B303^2))))</f>
        <v>3.6136953414288346E-2</v>
      </c>
      <c r="E303" s="5"/>
      <c r="F303" s="5"/>
      <c r="G303" s="5"/>
      <c r="H303" s="5"/>
      <c r="I303" s="5"/>
      <c r="J303" s="5"/>
      <c r="K303" s="5"/>
      <c r="L303" s="5"/>
      <c r="M303" s="5"/>
      <c r="N303" s="5"/>
    </row>
    <row r="304" spans="2:14" x14ac:dyDescent="0.25">
      <c r="B304" s="32">
        <f t="shared" si="4"/>
        <v>2.9299999999999815</v>
      </c>
      <c r="C304" s="26">
        <f>1/'PARAMETRI SISMICI'!$G$19*IF(B304&lt;'PARAMETRI SISMICI'!$G$25,'PARAMETRI SISMICI'!$G$20*'PARAMETRI SISMICI'!$G$23*'PARAMETRI SISMICI'!$G$29*'PARAMETRI SISMICI'!$G$9*(B304/'PARAMETRI SISMICI'!$G$25+1/('PARAMETRI SISMICI'!$G$29*'PARAMETRI SISMICI'!$G$9)*(1-B304/'PARAMETRI SISMICI'!$G$25)),IF(B304&lt;'PARAMETRI SISMICI'!$G$26,'PARAMETRI SISMICI'!$G$20*'PARAMETRI SISMICI'!$G$23*'PARAMETRI SISMICI'!$G$29*'PARAMETRI SISMICI'!$G$9,IF(B304&lt;'PARAMETRI SISMICI'!$G$27,'PARAMETRI SISMICI'!$G$20*'PARAMETRI SISMICI'!$G$23*'PARAMETRI SISMICI'!$G$29*'PARAMETRI SISMICI'!$G$9*('PARAMETRI SISMICI'!$G$26/B304),'PARAMETRI SISMICI'!$G$20*'PARAMETRI SISMICI'!$G$23*'PARAMETRI SISMICI'!$G$29*'PARAMETRI SISMICI'!$G$9*(('PARAMETRI SISMICI'!$G$26*'PARAMETRI SISMICI'!$G$27)/B304^2))))</f>
        <v>0.10336523249237316</v>
      </c>
      <c r="D304" s="26">
        <f>1/'PARAMETRI SISMICI'!$G$19*IF(B304&lt;'PARAMETRI SISMICI'!$G$25,'PARAMETRI SISMICI'!$G$20*'PARAMETRI SISMICI'!$G$23*'PARAMETRI SISMICI'!$G$30*'PARAMETRI SISMICI'!$G$9*(B304/'PARAMETRI SISMICI'!$G$25+1/('PARAMETRI SISMICI'!$G$30*'PARAMETRI SISMICI'!$G$9)*(1-B304/'PARAMETRI SISMICI'!$G$25)),IF(B304&lt;'PARAMETRI SISMICI'!$G$26,'PARAMETRI SISMICI'!$G$20*'PARAMETRI SISMICI'!$G$23*'PARAMETRI SISMICI'!$G$30*'PARAMETRI SISMICI'!$G$9,IF(B304&lt;'PARAMETRI SISMICI'!$G$27,'PARAMETRI SISMICI'!$G$20*'PARAMETRI SISMICI'!$G$23*'PARAMETRI SISMICI'!$G$30*'PARAMETRI SISMICI'!$G$9*('PARAMETRI SISMICI'!$G$26/B304),'PARAMETRI SISMICI'!$G$20*'PARAMETRI SISMICI'!$G$23*'PARAMETRI SISMICI'!$G$30*'PARAMETRI SISMICI'!$G$9*(('PARAMETRI SISMICI'!$G$26*'PARAMETRI SISMICI'!$G$27)/B304^2))))</f>
        <v>3.5890705726518451E-2</v>
      </c>
      <c r="E304" s="5"/>
      <c r="F304" s="5"/>
      <c r="G304" s="5"/>
      <c r="H304" s="5"/>
      <c r="I304" s="5"/>
      <c r="J304" s="5"/>
      <c r="K304" s="5"/>
      <c r="L304" s="5"/>
      <c r="M304" s="5"/>
      <c r="N304" s="5"/>
    </row>
    <row r="305" spans="2:14" x14ac:dyDescent="0.25">
      <c r="B305" s="32">
        <f t="shared" si="4"/>
        <v>2.9399999999999813</v>
      </c>
      <c r="C305" s="26">
        <f>1/'PARAMETRI SISMICI'!$G$19*IF(B305&lt;'PARAMETRI SISMICI'!$G$25,'PARAMETRI SISMICI'!$G$20*'PARAMETRI SISMICI'!$G$23*'PARAMETRI SISMICI'!$G$29*'PARAMETRI SISMICI'!$G$9*(B305/'PARAMETRI SISMICI'!$G$25+1/('PARAMETRI SISMICI'!$G$29*'PARAMETRI SISMICI'!$G$9)*(1-B305/'PARAMETRI SISMICI'!$G$25)),IF(B305&lt;'PARAMETRI SISMICI'!$G$26,'PARAMETRI SISMICI'!$G$20*'PARAMETRI SISMICI'!$G$23*'PARAMETRI SISMICI'!$G$29*'PARAMETRI SISMICI'!$G$9,IF(B305&lt;'PARAMETRI SISMICI'!$G$27,'PARAMETRI SISMICI'!$G$20*'PARAMETRI SISMICI'!$G$23*'PARAMETRI SISMICI'!$G$29*'PARAMETRI SISMICI'!$G$9*('PARAMETRI SISMICI'!$G$26/B305),'PARAMETRI SISMICI'!$G$20*'PARAMETRI SISMICI'!$G$23*'PARAMETRI SISMICI'!$G$29*'PARAMETRI SISMICI'!$G$9*(('PARAMETRI SISMICI'!$G$26*'PARAMETRI SISMICI'!$G$27)/B305^2))))</f>
        <v>0.10266326350406943</v>
      </c>
      <c r="D305" s="26">
        <f>1/'PARAMETRI SISMICI'!$G$19*IF(B305&lt;'PARAMETRI SISMICI'!$G$25,'PARAMETRI SISMICI'!$G$20*'PARAMETRI SISMICI'!$G$23*'PARAMETRI SISMICI'!$G$30*'PARAMETRI SISMICI'!$G$9*(B305/'PARAMETRI SISMICI'!$G$25+1/('PARAMETRI SISMICI'!$G$30*'PARAMETRI SISMICI'!$G$9)*(1-B305/'PARAMETRI SISMICI'!$G$25)),IF(B305&lt;'PARAMETRI SISMICI'!$G$26,'PARAMETRI SISMICI'!$G$20*'PARAMETRI SISMICI'!$G$23*'PARAMETRI SISMICI'!$G$30*'PARAMETRI SISMICI'!$G$9,IF(B305&lt;'PARAMETRI SISMICI'!$G$27,'PARAMETRI SISMICI'!$G$20*'PARAMETRI SISMICI'!$G$23*'PARAMETRI SISMICI'!$G$30*'PARAMETRI SISMICI'!$G$9*('PARAMETRI SISMICI'!$G$26/B305),'PARAMETRI SISMICI'!$G$20*'PARAMETRI SISMICI'!$G$23*'PARAMETRI SISMICI'!$G$30*'PARAMETRI SISMICI'!$G$9*(('PARAMETRI SISMICI'!$G$26*'PARAMETRI SISMICI'!$G$27)/B305^2))))</f>
        <v>3.5646966494468545E-2</v>
      </c>
      <c r="E305" s="5"/>
      <c r="F305" s="5"/>
      <c r="G305" s="5"/>
      <c r="H305" s="5"/>
      <c r="I305" s="5"/>
      <c r="J305" s="5"/>
      <c r="K305" s="5"/>
      <c r="L305" s="5"/>
      <c r="M305" s="5"/>
      <c r="N305" s="5"/>
    </row>
    <row r="306" spans="2:14" x14ac:dyDescent="0.25">
      <c r="B306" s="32">
        <f t="shared" si="4"/>
        <v>2.9499999999999811</v>
      </c>
      <c r="C306" s="26">
        <f>1/'PARAMETRI SISMICI'!$G$19*IF(B306&lt;'PARAMETRI SISMICI'!$G$25,'PARAMETRI SISMICI'!$G$20*'PARAMETRI SISMICI'!$G$23*'PARAMETRI SISMICI'!$G$29*'PARAMETRI SISMICI'!$G$9*(B306/'PARAMETRI SISMICI'!$G$25+1/('PARAMETRI SISMICI'!$G$29*'PARAMETRI SISMICI'!$G$9)*(1-B306/'PARAMETRI SISMICI'!$G$25)),IF(B306&lt;'PARAMETRI SISMICI'!$G$26,'PARAMETRI SISMICI'!$G$20*'PARAMETRI SISMICI'!$G$23*'PARAMETRI SISMICI'!$G$29*'PARAMETRI SISMICI'!$G$9,IF(B306&lt;'PARAMETRI SISMICI'!$G$27,'PARAMETRI SISMICI'!$G$20*'PARAMETRI SISMICI'!$G$23*'PARAMETRI SISMICI'!$G$29*'PARAMETRI SISMICI'!$G$9*('PARAMETRI SISMICI'!$G$26/B306),'PARAMETRI SISMICI'!$G$20*'PARAMETRI SISMICI'!$G$23*'PARAMETRI SISMICI'!$G$29*'PARAMETRI SISMICI'!$G$9*(('PARAMETRI SISMICI'!$G$26*'PARAMETRI SISMICI'!$G$27)/B306^2))))</f>
        <v>0.1019684210771358</v>
      </c>
      <c r="D306" s="26">
        <f>1/'PARAMETRI SISMICI'!$G$19*IF(B306&lt;'PARAMETRI SISMICI'!$G$25,'PARAMETRI SISMICI'!$G$20*'PARAMETRI SISMICI'!$G$23*'PARAMETRI SISMICI'!$G$30*'PARAMETRI SISMICI'!$G$9*(B306/'PARAMETRI SISMICI'!$G$25+1/('PARAMETRI SISMICI'!$G$30*'PARAMETRI SISMICI'!$G$9)*(1-B306/'PARAMETRI SISMICI'!$G$25)),IF(B306&lt;'PARAMETRI SISMICI'!$G$26,'PARAMETRI SISMICI'!$G$20*'PARAMETRI SISMICI'!$G$23*'PARAMETRI SISMICI'!$G$30*'PARAMETRI SISMICI'!$G$9,IF(B306&lt;'PARAMETRI SISMICI'!$G$27,'PARAMETRI SISMICI'!$G$20*'PARAMETRI SISMICI'!$G$23*'PARAMETRI SISMICI'!$G$30*'PARAMETRI SISMICI'!$G$9*('PARAMETRI SISMICI'!$G$26/B306),'PARAMETRI SISMICI'!$G$20*'PARAMETRI SISMICI'!$G$23*'PARAMETRI SISMICI'!$G$30*'PARAMETRI SISMICI'!$G$9*(('PARAMETRI SISMICI'!$G$26*'PARAMETRI SISMICI'!$G$27)/B306^2))))</f>
        <v>3.540570176289437E-2</v>
      </c>
      <c r="E306" s="5"/>
      <c r="F306" s="5"/>
      <c r="G306" s="5"/>
      <c r="H306" s="5"/>
      <c r="I306" s="5"/>
      <c r="J306" s="5"/>
      <c r="K306" s="5"/>
      <c r="L306" s="5"/>
      <c r="M306" s="5"/>
      <c r="N306" s="5"/>
    </row>
    <row r="307" spans="2:14" x14ac:dyDescent="0.25">
      <c r="B307" s="32">
        <f t="shared" si="4"/>
        <v>2.9599999999999809</v>
      </c>
      <c r="C307" s="26">
        <f>1/'PARAMETRI SISMICI'!$G$19*IF(B307&lt;'PARAMETRI SISMICI'!$G$25,'PARAMETRI SISMICI'!$G$20*'PARAMETRI SISMICI'!$G$23*'PARAMETRI SISMICI'!$G$29*'PARAMETRI SISMICI'!$G$9*(B307/'PARAMETRI SISMICI'!$G$25+1/('PARAMETRI SISMICI'!$G$29*'PARAMETRI SISMICI'!$G$9)*(1-B307/'PARAMETRI SISMICI'!$G$25)),IF(B307&lt;'PARAMETRI SISMICI'!$G$26,'PARAMETRI SISMICI'!$G$20*'PARAMETRI SISMICI'!$G$23*'PARAMETRI SISMICI'!$G$29*'PARAMETRI SISMICI'!$G$9,IF(B307&lt;'PARAMETRI SISMICI'!$G$27,'PARAMETRI SISMICI'!$G$20*'PARAMETRI SISMICI'!$G$23*'PARAMETRI SISMICI'!$G$29*'PARAMETRI SISMICI'!$G$9*('PARAMETRI SISMICI'!$G$26/B307),'PARAMETRI SISMICI'!$G$20*'PARAMETRI SISMICI'!$G$23*'PARAMETRI SISMICI'!$G$29*'PARAMETRI SISMICI'!$G$9*(('PARAMETRI SISMICI'!$G$26*'PARAMETRI SISMICI'!$G$27)/B307^2))))</f>
        <v>0.10128060906955061</v>
      </c>
      <c r="D307" s="26">
        <f>1/'PARAMETRI SISMICI'!$G$19*IF(B307&lt;'PARAMETRI SISMICI'!$G$25,'PARAMETRI SISMICI'!$G$20*'PARAMETRI SISMICI'!$G$23*'PARAMETRI SISMICI'!$G$30*'PARAMETRI SISMICI'!$G$9*(B307/'PARAMETRI SISMICI'!$G$25+1/('PARAMETRI SISMICI'!$G$30*'PARAMETRI SISMICI'!$G$9)*(1-B307/'PARAMETRI SISMICI'!$G$25)),IF(B307&lt;'PARAMETRI SISMICI'!$G$26,'PARAMETRI SISMICI'!$G$20*'PARAMETRI SISMICI'!$G$23*'PARAMETRI SISMICI'!$G$30*'PARAMETRI SISMICI'!$G$9,IF(B307&lt;'PARAMETRI SISMICI'!$G$27,'PARAMETRI SISMICI'!$G$20*'PARAMETRI SISMICI'!$G$23*'PARAMETRI SISMICI'!$G$30*'PARAMETRI SISMICI'!$G$9*('PARAMETRI SISMICI'!$G$26/B307),'PARAMETRI SISMICI'!$G$20*'PARAMETRI SISMICI'!$G$23*'PARAMETRI SISMICI'!$G$30*'PARAMETRI SISMICI'!$G$9*(('PARAMETRI SISMICI'!$G$26*'PARAMETRI SISMICI'!$G$27)/B307^2))))</f>
        <v>3.5166878149149511E-2</v>
      </c>
      <c r="E307" s="5"/>
      <c r="F307" s="5"/>
      <c r="G307" s="5"/>
      <c r="H307" s="5"/>
      <c r="I307" s="5"/>
      <c r="J307" s="5"/>
      <c r="K307" s="5"/>
      <c r="L307" s="5"/>
      <c r="M307" s="5"/>
      <c r="N307" s="5"/>
    </row>
    <row r="308" spans="2:14" x14ac:dyDescent="0.25">
      <c r="B308" s="32">
        <f t="shared" si="4"/>
        <v>2.9699999999999807</v>
      </c>
      <c r="C308" s="26">
        <f>1/'PARAMETRI SISMICI'!$G$19*IF(B308&lt;'PARAMETRI SISMICI'!$G$25,'PARAMETRI SISMICI'!$G$20*'PARAMETRI SISMICI'!$G$23*'PARAMETRI SISMICI'!$G$29*'PARAMETRI SISMICI'!$G$9*(B308/'PARAMETRI SISMICI'!$G$25+1/('PARAMETRI SISMICI'!$G$29*'PARAMETRI SISMICI'!$G$9)*(1-B308/'PARAMETRI SISMICI'!$G$25)),IF(B308&lt;'PARAMETRI SISMICI'!$G$26,'PARAMETRI SISMICI'!$G$20*'PARAMETRI SISMICI'!$G$23*'PARAMETRI SISMICI'!$G$29*'PARAMETRI SISMICI'!$G$9,IF(B308&lt;'PARAMETRI SISMICI'!$G$27,'PARAMETRI SISMICI'!$G$20*'PARAMETRI SISMICI'!$G$23*'PARAMETRI SISMICI'!$G$29*'PARAMETRI SISMICI'!$G$9*('PARAMETRI SISMICI'!$G$26/B308),'PARAMETRI SISMICI'!$G$20*'PARAMETRI SISMICI'!$G$23*'PARAMETRI SISMICI'!$G$29*'PARAMETRI SISMICI'!$G$9*(('PARAMETRI SISMICI'!$G$26*'PARAMETRI SISMICI'!$G$27)/B308^2))))</f>
        <v>0.1005997329551151</v>
      </c>
      <c r="D308" s="26">
        <f>1/'PARAMETRI SISMICI'!$G$19*IF(B308&lt;'PARAMETRI SISMICI'!$G$25,'PARAMETRI SISMICI'!$G$20*'PARAMETRI SISMICI'!$G$23*'PARAMETRI SISMICI'!$G$30*'PARAMETRI SISMICI'!$G$9*(B308/'PARAMETRI SISMICI'!$G$25+1/('PARAMETRI SISMICI'!$G$30*'PARAMETRI SISMICI'!$G$9)*(1-B308/'PARAMETRI SISMICI'!$G$25)),IF(B308&lt;'PARAMETRI SISMICI'!$G$26,'PARAMETRI SISMICI'!$G$20*'PARAMETRI SISMICI'!$G$23*'PARAMETRI SISMICI'!$G$30*'PARAMETRI SISMICI'!$G$9,IF(B308&lt;'PARAMETRI SISMICI'!$G$27,'PARAMETRI SISMICI'!$G$20*'PARAMETRI SISMICI'!$G$23*'PARAMETRI SISMICI'!$G$30*'PARAMETRI SISMICI'!$G$9*('PARAMETRI SISMICI'!$G$26/B308),'PARAMETRI SISMICI'!$G$20*'PARAMETRI SISMICI'!$G$23*'PARAMETRI SISMICI'!$G$30*'PARAMETRI SISMICI'!$G$9*(('PARAMETRI SISMICI'!$G$26*'PARAMETRI SISMICI'!$G$27)/B308^2))))</f>
        <v>3.4930462831637178E-2</v>
      </c>
      <c r="E308" s="5"/>
      <c r="F308" s="5"/>
      <c r="G308" s="5"/>
      <c r="H308" s="5"/>
      <c r="I308" s="5"/>
      <c r="J308" s="5"/>
      <c r="K308" s="5"/>
      <c r="L308" s="5"/>
      <c r="M308" s="5"/>
      <c r="N308" s="5"/>
    </row>
    <row r="309" spans="2:14" x14ac:dyDescent="0.25">
      <c r="B309" s="32">
        <f t="shared" si="4"/>
        <v>2.9799999999999804</v>
      </c>
      <c r="C309" s="26">
        <f>1/'PARAMETRI SISMICI'!$G$19*IF(B309&lt;'PARAMETRI SISMICI'!$G$25,'PARAMETRI SISMICI'!$G$20*'PARAMETRI SISMICI'!$G$23*'PARAMETRI SISMICI'!$G$29*'PARAMETRI SISMICI'!$G$9*(B309/'PARAMETRI SISMICI'!$G$25+1/('PARAMETRI SISMICI'!$G$29*'PARAMETRI SISMICI'!$G$9)*(1-B309/'PARAMETRI SISMICI'!$G$25)),IF(B309&lt;'PARAMETRI SISMICI'!$G$26,'PARAMETRI SISMICI'!$G$20*'PARAMETRI SISMICI'!$G$23*'PARAMETRI SISMICI'!$G$29*'PARAMETRI SISMICI'!$G$9,IF(B309&lt;'PARAMETRI SISMICI'!$G$27,'PARAMETRI SISMICI'!$G$20*'PARAMETRI SISMICI'!$G$23*'PARAMETRI SISMICI'!$G$29*'PARAMETRI SISMICI'!$G$9*('PARAMETRI SISMICI'!$G$26/B309),'PARAMETRI SISMICI'!$G$20*'PARAMETRI SISMICI'!$G$23*'PARAMETRI SISMICI'!$G$29*'PARAMETRI SISMICI'!$G$9*(('PARAMETRI SISMICI'!$G$26*'PARAMETRI SISMICI'!$G$27)/B309^2))))</f>
        <v>9.9925699790975056E-2</v>
      </c>
      <c r="D309" s="26">
        <f>1/'PARAMETRI SISMICI'!$G$19*IF(B309&lt;'PARAMETRI SISMICI'!$G$25,'PARAMETRI SISMICI'!$G$20*'PARAMETRI SISMICI'!$G$23*'PARAMETRI SISMICI'!$G$30*'PARAMETRI SISMICI'!$G$9*(B309/'PARAMETRI SISMICI'!$G$25+1/('PARAMETRI SISMICI'!$G$30*'PARAMETRI SISMICI'!$G$9)*(1-B309/'PARAMETRI SISMICI'!$G$25)),IF(B309&lt;'PARAMETRI SISMICI'!$G$26,'PARAMETRI SISMICI'!$G$20*'PARAMETRI SISMICI'!$G$23*'PARAMETRI SISMICI'!$G$30*'PARAMETRI SISMICI'!$G$9,IF(B309&lt;'PARAMETRI SISMICI'!$G$27,'PARAMETRI SISMICI'!$G$20*'PARAMETRI SISMICI'!$G$23*'PARAMETRI SISMICI'!$G$30*'PARAMETRI SISMICI'!$G$9*('PARAMETRI SISMICI'!$G$26/B309),'PARAMETRI SISMICI'!$G$20*'PARAMETRI SISMICI'!$G$23*'PARAMETRI SISMICI'!$G$30*'PARAMETRI SISMICI'!$G$9*(('PARAMETRI SISMICI'!$G$26*'PARAMETRI SISMICI'!$G$27)/B309^2))))</f>
        <v>3.4696423538533E-2</v>
      </c>
      <c r="E309" s="5"/>
      <c r="F309" s="5"/>
      <c r="G309" s="5"/>
      <c r="H309" s="5"/>
      <c r="I309" s="5"/>
      <c r="J309" s="5"/>
      <c r="K309" s="5"/>
      <c r="L309" s="5"/>
      <c r="M309" s="5"/>
      <c r="N309" s="5"/>
    </row>
    <row r="310" spans="2:14" x14ac:dyDescent="0.25">
      <c r="B310" s="32">
        <f t="shared" si="4"/>
        <v>2.9899999999999802</v>
      </c>
      <c r="C310" s="26">
        <f>1/'PARAMETRI SISMICI'!$G$19*IF(B310&lt;'PARAMETRI SISMICI'!$G$25,'PARAMETRI SISMICI'!$G$20*'PARAMETRI SISMICI'!$G$23*'PARAMETRI SISMICI'!$G$29*'PARAMETRI SISMICI'!$G$9*(B310/'PARAMETRI SISMICI'!$G$25+1/('PARAMETRI SISMICI'!$G$29*'PARAMETRI SISMICI'!$G$9)*(1-B310/'PARAMETRI SISMICI'!$G$25)),IF(B310&lt;'PARAMETRI SISMICI'!$G$26,'PARAMETRI SISMICI'!$G$20*'PARAMETRI SISMICI'!$G$23*'PARAMETRI SISMICI'!$G$29*'PARAMETRI SISMICI'!$G$9,IF(B310&lt;'PARAMETRI SISMICI'!$G$27,'PARAMETRI SISMICI'!$G$20*'PARAMETRI SISMICI'!$G$23*'PARAMETRI SISMICI'!$G$29*'PARAMETRI SISMICI'!$G$9*('PARAMETRI SISMICI'!$G$26/B310),'PARAMETRI SISMICI'!$G$20*'PARAMETRI SISMICI'!$G$23*'PARAMETRI SISMICI'!$G$29*'PARAMETRI SISMICI'!$G$9*(('PARAMETRI SISMICI'!$G$26*'PARAMETRI SISMICI'!$G$27)/B310^2))))</f>
        <v>9.9258418185901143E-2</v>
      </c>
      <c r="D310" s="26">
        <f>1/'PARAMETRI SISMICI'!$G$19*IF(B310&lt;'PARAMETRI SISMICI'!$G$25,'PARAMETRI SISMICI'!$G$20*'PARAMETRI SISMICI'!$G$23*'PARAMETRI SISMICI'!$G$30*'PARAMETRI SISMICI'!$G$9*(B310/'PARAMETRI SISMICI'!$G$25+1/('PARAMETRI SISMICI'!$G$30*'PARAMETRI SISMICI'!$G$9)*(1-B310/'PARAMETRI SISMICI'!$G$25)),IF(B310&lt;'PARAMETRI SISMICI'!$G$26,'PARAMETRI SISMICI'!$G$20*'PARAMETRI SISMICI'!$G$23*'PARAMETRI SISMICI'!$G$30*'PARAMETRI SISMICI'!$G$9,IF(B310&lt;'PARAMETRI SISMICI'!$G$27,'PARAMETRI SISMICI'!$G$20*'PARAMETRI SISMICI'!$G$23*'PARAMETRI SISMICI'!$G$30*'PARAMETRI SISMICI'!$G$9*('PARAMETRI SISMICI'!$G$26/B310),'PARAMETRI SISMICI'!$G$20*'PARAMETRI SISMICI'!$G$23*'PARAMETRI SISMICI'!$G$30*'PARAMETRI SISMICI'!$G$9*(('PARAMETRI SISMICI'!$G$26*'PARAMETRI SISMICI'!$G$27)/B310^2))))</f>
        <v>3.4464728536771225E-2</v>
      </c>
      <c r="E310" s="5"/>
      <c r="F310" s="5"/>
      <c r="G310" s="5"/>
      <c r="H310" s="5"/>
      <c r="I310" s="5"/>
      <c r="J310" s="5"/>
      <c r="K310" s="5"/>
      <c r="L310" s="5"/>
      <c r="M310" s="5"/>
      <c r="N310" s="5"/>
    </row>
    <row r="311" spans="2:14" x14ac:dyDescent="0.25">
      <c r="B311" s="32">
        <f t="shared" si="4"/>
        <v>2.99999999999998</v>
      </c>
      <c r="C311" s="26">
        <f>1/'PARAMETRI SISMICI'!$G$19*IF(B311&lt;'PARAMETRI SISMICI'!$G$25,'PARAMETRI SISMICI'!$G$20*'PARAMETRI SISMICI'!$G$23*'PARAMETRI SISMICI'!$G$29*'PARAMETRI SISMICI'!$G$9*(B311/'PARAMETRI SISMICI'!$G$25+1/('PARAMETRI SISMICI'!$G$29*'PARAMETRI SISMICI'!$G$9)*(1-B311/'PARAMETRI SISMICI'!$G$25)),IF(B311&lt;'PARAMETRI SISMICI'!$G$26,'PARAMETRI SISMICI'!$G$20*'PARAMETRI SISMICI'!$G$23*'PARAMETRI SISMICI'!$G$29*'PARAMETRI SISMICI'!$G$9,IF(B311&lt;'PARAMETRI SISMICI'!$G$27,'PARAMETRI SISMICI'!$G$20*'PARAMETRI SISMICI'!$G$23*'PARAMETRI SISMICI'!$G$29*'PARAMETRI SISMICI'!$G$9*('PARAMETRI SISMICI'!$G$26/B311),'PARAMETRI SISMICI'!$G$20*'PARAMETRI SISMICI'!$G$23*'PARAMETRI SISMICI'!$G$29*'PARAMETRI SISMICI'!$G$9*(('PARAMETRI SISMICI'!$G$26*'PARAMETRI SISMICI'!$G$27)/B311^2))))</f>
        <v>9.8597798269308326E-2</v>
      </c>
      <c r="D311" s="26">
        <f>1/'PARAMETRI SISMICI'!$G$19*IF(B311&lt;'PARAMETRI SISMICI'!$G$25,'PARAMETRI SISMICI'!$G$20*'PARAMETRI SISMICI'!$G$23*'PARAMETRI SISMICI'!$G$30*'PARAMETRI SISMICI'!$G$9*(B311/'PARAMETRI SISMICI'!$G$25+1/('PARAMETRI SISMICI'!$G$30*'PARAMETRI SISMICI'!$G$9)*(1-B311/'PARAMETRI SISMICI'!$G$25)),IF(B311&lt;'PARAMETRI SISMICI'!$G$26,'PARAMETRI SISMICI'!$G$20*'PARAMETRI SISMICI'!$G$23*'PARAMETRI SISMICI'!$G$30*'PARAMETRI SISMICI'!$G$9,IF(B311&lt;'PARAMETRI SISMICI'!$G$27,'PARAMETRI SISMICI'!$G$20*'PARAMETRI SISMICI'!$G$23*'PARAMETRI SISMICI'!$G$30*'PARAMETRI SISMICI'!$G$9*('PARAMETRI SISMICI'!$G$26/B311),'PARAMETRI SISMICI'!$G$20*'PARAMETRI SISMICI'!$G$23*'PARAMETRI SISMICI'!$G$30*'PARAMETRI SISMICI'!$G$9*(('PARAMETRI SISMICI'!$G$26*'PARAMETRI SISMICI'!$G$27)/B311^2))))</f>
        <v>3.4235346621287611E-2</v>
      </c>
      <c r="E311" s="5"/>
      <c r="F311" s="5"/>
      <c r="G311" s="5"/>
      <c r="H311" s="5"/>
      <c r="I311" s="5"/>
      <c r="J311" s="5"/>
      <c r="K311" s="5"/>
      <c r="L311" s="5"/>
      <c r="M311" s="5"/>
      <c r="N311" s="5"/>
    </row>
    <row r="312" spans="2:14" x14ac:dyDescent="0.25">
      <c r="B312" s="32">
        <f t="shared" si="4"/>
        <v>3.0099999999999798</v>
      </c>
      <c r="C312" s="26">
        <f>1/'PARAMETRI SISMICI'!$G$19*IF(B312&lt;'PARAMETRI SISMICI'!$G$25,'PARAMETRI SISMICI'!$G$20*'PARAMETRI SISMICI'!$G$23*'PARAMETRI SISMICI'!$G$29*'PARAMETRI SISMICI'!$G$9*(B312/'PARAMETRI SISMICI'!$G$25+1/('PARAMETRI SISMICI'!$G$29*'PARAMETRI SISMICI'!$G$9)*(1-B312/'PARAMETRI SISMICI'!$G$25)),IF(B312&lt;'PARAMETRI SISMICI'!$G$26,'PARAMETRI SISMICI'!$G$20*'PARAMETRI SISMICI'!$G$23*'PARAMETRI SISMICI'!$G$29*'PARAMETRI SISMICI'!$G$9,IF(B312&lt;'PARAMETRI SISMICI'!$G$27,'PARAMETRI SISMICI'!$G$20*'PARAMETRI SISMICI'!$G$23*'PARAMETRI SISMICI'!$G$29*'PARAMETRI SISMICI'!$G$9*('PARAMETRI SISMICI'!$G$26/B312),'PARAMETRI SISMICI'!$G$20*'PARAMETRI SISMICI'!$G$23*'PARAMETRI SISMICI'!$G$29*'PARAMETRI SISMICI'!$G$9*(('PARAMETRI SISMICI'!$G$26*'PARAMETRI SISMICI'!$G$27)/B312^2))))</f>
        <v>9.794375166099438E-2</v>
      </c>
      <c r="D312" s="26">
        <f>1/'PARAMETRI SISMICI'!$G$19*IF(B312&lt;'PARAMETRI SISMICI'!$G$25,'PARAMETRI SISMICI'!$G$20*'PARAMETRI SISMICI'!$G$23*'PARAMETRI SISMICI'!$G$30*'PARAMETRI SISMICI'!$G$9*(B312/'PARAMETRI SISMICI'!$G$25+1/('PARAMETRI SISMICI'!$G$30*'PARAMETRI SISMICI'!$G$9)*(1-B312/'PARAMETRI SISMICI'!$G$25)),IF(B312&lt;'PARAMETRI SISMICI'!$G$26,'PARAMETRI SISMICI'!$G$20*'PARAMETRI SISMICI'!$G$23*'PARAMETRI SISMICI'!$G$30*'PARAMETRI SISMICI'!$G$9,IF(B312&lt;'PARAMETRI SISMICI'!$G$27,'PARAMETRI SISMICI'!$G$20*'PARAMETRI SISMICI'!$G$23*'PARAMETRI SISMICI'!$G$30*'PARAMETRI SISMICI'!$G$9*('PARAMETRI SISMICI'!$G$26/B312),'PARAMETRI SISMICI'!$G$20*'PARAMETRI SISMICI'!$G$23*'PARAMETRI SISMICI'!$G$30*'PARAMETRI SISMICI'!$G$9*(('PARAMETRI SISMICI'!$G$26*'PARAMETRI SISMICI'!$G$27)/B312^2))))</f>
        <v>3.4008247104511925E-2</v>
      </c>
      <c r="E312" s="5"/>
      <c r="F312" s="5"/>
      <c r="G312" s="5"/>
      <c r="H312" s="5"/>
      <c r="I312" s="5"/>
      <c r="J312" s="5"/>
      <c r="K312" s="5"/>
      <c r="L312" s="5"/>
      <c r="M312" s="5"/>
      <c r="N312" s="5"/>
    </row>
    <row r="313" spans="2:14" x14ac:dyDescent="0.25">
      <c r="B313" s="32">
        <f t="shared" si="4"/>
        <v>3.0199999999999796</v>
      </c>
      <c r="C313" s="26">
        <f>1/'PARAMETRI SISMICI'!$G$19*IF(B313&lt;'PARAMETRI SISMICI'!$G$25,'PARAMETRI SISMICI'!$G$20*'PARAMETRI SISMICI'!$G$23*'PARAMETRI SISMICI'!$G$29*'PARAMETRI SISMICI'!$G$9*(B313/'PARAMETRI SISMICI'!$G$25+1/('PARAMETRI SISMICI'!$G$29*'PARAMETRI SISMICI'!$G$9)*(1-B313/'PARAMETRI SISMICI'!$G$25)),IF(B313&lt;'PARAMETRI SISMICI'!$G$26,'PARAMETRI SISMICI'!$G$20*'PARAMETRI SISMICI'!$G$23*'PARAMETRI SISMICI'!$G$29*'PARAMETRI SISMICI'!$G$9,IF(B313&lt;'PARAMETRI SISMICI'!$G$27,'PARAMETRI SISMICI'!$G$20*'PARAMETRI SISMICI'!$G$23*'PARAMETRI SISMICI'!$G$29*'PARAMETRI SISMICI'!$G$9*('PARAMETRI SISMICI'!$G$26/B313),'PARAMETRI SISMICI'!$G$20*'PARAMETRI SISMICI'!$G$23*'PARAMETRI SISMICI'!$G$29*'PARAMETRI SISMICI'!$G$9*(('PARAMETRI SISMICI'!$G$26*'PARAMETRI SISMICI'!$G$27)/B313^2))))</f>
        <v>9.729619144157875E-2</v>
      </c>
      <c r="D313" s="26">
        <f>1/'PARAMETRI SISMICI'!$G$19*IF(B313&lt;'PARAMETRI SISMICI'!$G$25,'PARAMETRI SISMICI'!$G$20*'PARAMETRI SISMICI'!$G$23*'PARAMETRI SISMICI'!$G$30*'PARAMETRI SISMICI'!$G$9*(B313/'PARAMETRI SISMICI'!$G$25+1/('PARAMETRI SISMICI'!$G$30*'PARAMETRI SISMICI'!$G$9)*(1-B313/'PARAMETRI SISMICI'!$G$25)),IF(B313&lt;'PARAMETRI SISMICI'!$G$26,'PARAMETRI SISMICI'!$G$20*'PARAMETRI SISMICI'!$G$23*'PARAMETRI SISMICI'!$G$30*'PARAMETRI SISMICI'!$G$9,IF(B313&lt;'PARAMETRI SISMICI'!$G$27,'PARAMETRI SISMICI'!$G$20*'PARAMETRI SISMICI'!$G$23*'PARAMETRI SISMICI'!$G$30*'PARAMETRI SISMICI'!$G$9*('PARAMETRI SISMICI'!$G$26/B313),'PARAMETRI SISMICI'!$G$20*'PARAMETRI SISMICI'!$G$23*'PARAMETRI SISMICI'!$G$30*'PARAMETRI SISMICI'!$G$9*(('PARAMETRI SISMICI'!$G$26*'PARAMETRI SISMICI'!$G$27)/B313^2))))</f>
        <v>3.3783399806103731E-2</v>
      </c>
      <c r="E313" s="5"/>
      <c r="F313" s="5"/>
      <c r="G313" s="5"/>
      <c r="H313" s="5"/>
      <c r="I313" s="5"/>
      <c r="J313" s="5"/>
      <c r="K313" s="5"/>
      <c r="L313" s="5"/>
      <c r="M313" s="5"/>
      <c r="N313" s="5"/>
    </row>
    <row r="314" spans="2:14" x14ac:dyDescent="0.25">
      <c r="B314" s="32">
        <f t="shared" si="4"/>
        <v>3.0299999999999794</v>
      </c>
      <c r="C314" s="26">
        <f>1/'PARAMETRI SISMICI'!$G$19*IF(B314&lt;'PARAMETRI SISMICI'!$G$25,'PARAMETRI SISMICI'!$G$20*'PARAMETRI SISMICI'!$G$23*'PARAMETRI SISMICI'!$G$29*'PARAMETRI SISMICI'!$G$9*(B314/'PARAMETRI SISMICI'!$G$25+1/('PARAMETRI SISMICI'!$G$29*'PARAMETRI SISMICI'!$G$9)*(1-B314/'PARAMETRI SISMICI'!$G$25)),IF(B314&lt;'PARAMETRI SISMICI'!$G$26,'PARAMETRI SISMICI'!$G$20*'PARAMETRI SISMICI'!$G$23*'PARAMETRI SISMICI'!$G$29*'PARAMETRI SISMICI'!$G$9,IF(B314&lt;'PARAMETRI SISMICI'!$G$27,'PARAMETRI SISMICI'!$G$20*'PARAMETRI SISMICI'!$G$23*'PARAMETRI SISMICI'!$G$29*'PARAMETRI SISMICI'!$G$9*('PARAMETRI SISMICI'!$G$26/B314),'PARAMETRI SISMICI'!$G$20*'PARAMETRI SISMICI'!$G$23*'PARAMETRI SISMICI'!$G$29*'PARAMETRI SISMICI'!$G$9*(('PARAMETRI SISMICI'!$G$26*'PARAMETRI SISMICI'!$G$27)/B314^2))))</f>
        <v>9.6655032123623516E-2</v>
      </c>
      <c r="D314" s="26">
        <f>1/'PARAMETRI SISMICI'!$G$19*IF(B314&lt;'PARAMETRI SISMICI'!$G$25,'PARAMETRI SISMICI'!$G$20*'PARAMETRI SISMICI'!$G$23*'PARAMETRI SISMICI'!$G$30*'PARAMETRI SISMICI'!$G$9*(B314/'PARAMETRI SISMICI'!$G$25+1/('PARAMETRI SISMICI'!$G$30*'PARAMETRI SISMICI'!$G$9)*(1-B314/'PARAMETRI SISMICI'!$G$25)),IF(B314&lt;'PARAMETRI SISMICI'!$G$26,'PARAMETRI SISMICI'!$G$20*'PARAMETRI SISMICI'!$G$23*'PARAMETRI SISMICI'!$G$30*'PARAMETRI SISMICI'!$G$9,IF(B314&lt;'PARAMETRI SISMICI'!$G$27,'PARAMETRI SISMICI'!$G$20*'PARAMETRI SISMICI'!$G$23*'PARAMETRI SISMICI'!$G$30*'PARAMETRI SISMICI'!$G$9*('PARAMETRI SISMICI'!$G$26/B314),'PARAMETRI SISMICI'!$G$20*'PARAMETRI SISMICI'!$G$23*'PARAMETRI SISMICI'!$G$30*'PARAMETRI SISMICI'!$G$9*(('PARAMETRI SISMICI'!$G$26*'PARAMETRI SISMICI'!$G$27)/B314^2))))</f>
        <v>3.3560775042924831E-2</v>
      </c>
      <c r="E314" s="5"/>
      <c r="F314" s="5"/>
      <c r="G314" s="5"/>
      <c r="H314" s="5"/>
      <c r="I314" s="5"/>
      <c r="J314" s="5"/>
      <c r="K314" s="5"/>
      <c r="L314" s="5"/>
      <c r="M314" s="5"/>
      <c r="N314" s="5"/>
    </row>
    <row r="315" spans="2:14" x14ac:dyDescent="0.25">
      <c r="B315" s="32">
        <f t="shared" si="4"/>
        <v>3.0399999999999792</v>
      </c>
      <c r="C315" s="26">
        <f>1/'PARAMETRI SISMICI'!$G$19*IF(B315&lt;'PARAMETRI SISMICI'!$G$25,'PARAMETRI SISMICI'!$G$20*'PARAMETRI SISMICI'!$G$23*'PARAMETRI SISMICI'!$G$29*'PARAMETRI SISMICI'!$G$9*(B315/'PARAMETRI SISMICI'!$G$25+1/('PARAMETRI SISMICI'!$G$29*'PARAMETRI SISMICI'!$G$9)*(1-B315/'PARAMETRI SISMICI'!$G$25)),IF(B315&lt;'PARAMETRI SISMICI'!$G$26,'PARAMETRI SISMICI'!$G$20*'PARAMETRI SISMICI'!$G$23*'PARAMETRI SISMICI'!$G$29*'PARAMETRI SISMICI'!$G$9,IF(B315&lt;'PARAMETRI SISMICI'!$G$27,'PARAMETRI SISMICI'!$G$20*'PARAMETRI SISMICI'!$G$23*'PARAMETRI SISMICI'!$G$29*'PARAMETRI SISMICI'!$G$9*('PARAMETRI SISMICI'!$G$26/B315),'PARAMETRI SISMICI'!$G$20*'PARAMETRI SISMICI'!$G$23*'PARAMETRI SISMICI'!$G$29*'PARAMETRI SISMICI'!$G$9*(('PARAMETRI SISMICI'!$G$26*'PARAMETRI SISMICI'!$G$27)/B315^2))))</f>
        <v>9.6020189623417504E-2</v>
      </c>
      <c r="D315" s="26">
        <f>1/'PARAMETRI SISMICI'!$G$19*IF(B315&lt;'PARAMETRI SISMICI'!$G$25,'PARAMETRI SISMICI'!$G$20*'PARAMETRI SISMICI'!$G$23*'PARAMETRI SISMICI'!$G$30*'PARAMETRI SISMICI'!$G$9*(B315/'PARAMETRI SISMICI'!$G$25+1/('PARAMETRI SISMICI'!$G$30*'PARAMETRI SISMICI'!$G$9)*(1-B315/'PARAMETRI SISMICI'!$G$25)),IF(B315&lt;'PARAMETRI SISMICI'!$G$26,'PARAMETRI SISMICI'!$G$20*'PARAMETRI SISMICI'!$G$23*'PARAMETRI SISMICI'!$G$30*'PARAMETRI SISMICI'!$G$9,IF(B315&lt;'PARAMETRI SISMICI'!$G$27,'PARAMETRI SISMICI'!$G$20*'PARAMETRI SISMICI'!$G$23*'PARAMETRI SISMICI'!$G$30*'PARAMETRI SISMICI'!$G$9*('PARAMETRI SISMICI'!$G$26/B315),'PARAMETRI SISMICI'!$G$20*'PARAMETRI SISMICI'!$G$23*'PARAMETRI SISMICI'!$G$30*'PARAMETRI SISMICI'!$G$9*(('PARAMETRI SISMICI'!$G$26*'PARAMETRI SISMICI'!$G$27)/B315^2))))</f>
        <v>3.3340343619242187E-2</v>
      </c>
      <c r="E315" s="5"/>
      <c r="F315" s="5"/>
      <c r="G315" s="5"/>
      <c r="H315" s="5"/>
      <c r="I315" s="5"/>
      <c r="J315" s="5"/>
      <c r="K315" s="5"/>
      <c r="L315" s="5"/>
      <c r="M315" s="5"/>
      <c r="N315" s="5"/>
    </row>
    <row r="316" spans="2:14" x14ac:dyDescent="0.25">
      <c r="B316" s="32">
        <f t="shared" si="4"/>
        <v>3.049999999999979</v>
      </c>
      <c r="C316" s="26">
        <f>1/'PARAMETRI SISMICI'!$G$19*IF(B316&lt;'PARAMETRI SISMICI'!$G$25,'PARAMETRI SISMICI'!$G$20*'PARAMETRI SISMICI'!$G$23*'PARAMETRI SISMICI'!$G$29*'PARAMETRI SISMICI'!$G$9*(B316/'PARAMETRI SISMICI'!$G$25+1/('PARAMETRI SISMICI'!$G$29*'PARAMETRI SISMICI'!$G$9)*(1-B316/'PARAMETRI SISMICI'!$G$25)),IF(B316&lt;'PARAMETRI SISMICI'!$G$26,'PARAMETRI SISMICI'!$G$20*'PARAMETRI SISMICI'!$G$23*'PARAMETRI SISMICI'!$G$29*'PARAMETRI SISMICI'!$G$9,IF(B316&lt;'PARAMETRI SISMICI'!$G$27,'PARAMETRI SISMICI'!$G$20*'PARAMETRI SISMICI'!$G$23*'PARAMETRI SISMICI'!$G$29*'PARAMETRI SISMICI'!$G$9*('PARAMETRI SISMICI'!$G$26/B316),'PARAMETRI SISMICI'!$G$20*'PARAMETRI SISMICI'!$G$23*'PARAMETRI SISMICI'!$G$29*'PARAMETRI SISMICI'!$G$9*(('PARAMETRI SISMICI'!$G$26*'PARAMETRI SISMICI'!$G$27)/B316^2))))</f>
        <v>9.5391581233407713E-2</v>
      </c>
      <c r="D316" s="26">
        <f>1/'PARAMETRI SISMICI'!$G$19*IF(B316&lt;'PARAMETRI SISMICI'!$G$25,'PARAMETRI SISMICI'!$G$20*'PARAMETRI SISMICI'!$G$23*'PARAMETRI SISMICI'!$G$30*'PARAMETRI SISMICI'!$G$9*(B316/'PARAMETRI SISMICI'!$G$25+1/('PARAMETRI SISMICI'!$G$30*'PARAMETRI SISMICI'!$G$9)*(1-B316/'PARAMETRI SISMICI'!$G$25)),IF(B316&lt;'PARAMETRI SISMICI'!$G$26,'PARAMETRI SISMICI'!$G$20*'PARAMETRI SISMICI'!$G$23*'PARAMETRI SISMICI'!$G$30*'PARAMETRI SISMICI'!$G$9,IF(B316&lt;'PARAMETRI SISMICI'!$G$27,'PARAMETRI SISMICI'!$G$20*'PARAMETRI SISMICI'!$G$23*'PARAMETRI SISMICI'!$G$30*'PARAMETRI SISMICI'!$G$9*('PARAMETRI SISMICI'!$G$26/B316),'PARAMETRI SISMICI'!$G$20*'PARAMETRI SISMICI'!$G$23*'PARAMETRI SISMICI'!$G$30*'PARAMETRI SISMICI'!$G$9*(('PARAMETRI SISMICI'!$G$26*'PARAMETRI SISMICI'!$G$27)/B316^2))))</f>
        <v>3.3122076817155455E-2</v>
      </c>
      <c r="E316" s="5"/>
      <c r="F316" s="5"/>
      <c r="G316" s="5"/>
      <c r="H316" s="5"/>
      <c r="I316" s="5"/>
      <c r="J316" s="5"/>
      <c r="K316" s="5"/>
      <c r="L316" s="5"/>
      <c r="M316" s="5"/>
      <c r="N316" s="5"/>
    </row>
    <row r="317" spans="2:14" x14ac:dyDescent="0.25">
      <c r="B317" s="32">
        <f t="shared" si="4"/>
        <v>3.0599999999999787</v>
      </c>
      <c r="C317" s="26">
        <f>1/'PARAMETRI SISMICI'!$G$19*IF(B317&lt;'PARAMETRI SISMICI'!$G$25,'PARAMETRI SISMICI'!$G$20*'PARAMETRI SISMICI'!$G$23*'PARAMETRI SISMICI'!$G$29*'PARAMETRI SISMICI'!$G$9*(B317/'PARAMETRI SISMICI'!$G$25+1/('PARAMETRI SISMICI'!$G$29*'PARAMETRI SISMICI'!$G$9)*(1-B317/'PARAMETRI SISMICI'!$G$25)),IF(B317&lt;'PARAMETRI SISMICI'!$G$26,'PARAMETRI SISMICI'!$G$20*'PARAMETRI SISMICI'!$G$23*'PARAMETRI SISMICI'!$G$29*'PARAMETRI SISMICI'!$G$9,IF(B317&lt;'PARAMETRI SISMICI'!$G$27,'PARAMETRI SISMICI'!$G$20*'PARAMETRI SISMICI'!$G$23*'PARAMETRI SISMICI'!$G$29*'PARAMETRI SISMICI'!$G$9*('PARAMETRI SISMICI'!$G$26/B317),'PARAMETRI SISMICI'!$G$20*'PARAMETRI SISMICI'!$G$23*'PARAMETRI SISMICI'!$G$29*'PARAMETRI SISMICI'!$G$9*(('PARAMETRI SISMICI'!$G$26*'PARAMETRI SISMICI'!$G$27)/B317^2))))</f>
        <v>9.4769125595259879E-2</v>
      </c>
      <c r="D317" s="26">
        <f>1/'PARAMETRI SISMICI'!$G$19*IF(B317&lt;'PARAMETRI SISMICI'!$G$25,'PARAMETRI SISMICI'!$G$20*'PARAMETRI SISMICI'!$G$23*'PARAMETRI SISMICI'!$G$30*'PARAMETRI SISMICI'!$G$9*(B317/'PARAMETRI SISMICI'!$G$25+1/('PARAMETRI SISMICI'!$G$30*'PARAMETRI SISMICI'!$G$9)*(1-B317/'PARAMETRI SISMICI'!$G$25)),IF(B317&lt;'PARAMETRI SISMICI'!$G$26,'PARAMETRI SISMICI'!$G$20*'PARAMETRI SISMICI'!$G$23*'PARAMETRI SISMICI'!$G$30*'PARAMETRI SISMICI'!$G$9,IF(B317&lt;'PARAMETRI SISMICI'!$G$27,'PARAMETRI SISMICI'!$G$20*'PARAMETRI SISMICI'!$G$23*'PARAMETRI SISMICI'!$G$30*'PARAMETRI SISMICI'!$G$9*('PARAMETRI SISMICI'!$G$26/B317),'PARAMETRI SISMICI'!$G$20*'PARAMETRI SISMICI'!$G$23*'PARAMETRI SISMICI'!$G$30*'PARAMETRI SISMICI'!$G$9*(('PARAMETRI SISMICI'!$G$26*'PARAMETRI SISMICI'!$G$27)/B317^2))))</f>
        <v>3.2905946387243014E-2</v>
      </c>
      <c r="E317" s="5"/>
      <c r="F317" s="5"/>
      <c r="G317" s="5"/>
      <c r="H317" s="5"/>
      <c r="I317" s="5"/>
      <c r="J317" s="5"/>
      <c r="K317" s="5"/>
      <c r="L317" s="5"/>
      <c r="M317" s="5"/>
      <c r="N317" s="5"/>
    </row>
    <row r="318" spans="2:14" x14ac:dyDescent="0.25">
      <c r="B318" s="32">
        <f t="shared" si="4"/>
        <v>3.0699999999999785</v>
      </c>
      <c r="C318" s="26">
        <f>1/'PARAMETRI SISMICI'!$G$19*IF(B318&lt;'PARAMETRI SISMICI'!$G$25,'PARAMETRI SISMICI'!$G$20*'PARAMETRI SISMICI'!$G$23*'PARAMETRI SISMICI'!$G$29*'PARAMETRI SISMICI'!$G$9*(B318/'PARAMETRI SISMICI'!$G$25+1/('PARAMETRI SISMICI'!$G$29*'PARAMETRI SISMICI'!$G$9)*(1-B318/'PARAMETRI SISMICI'!$G$25)),IF(B318&lt;'PARAMETRI SISMICI'!$G$26,'PARAMETRI SISMICI'!$G$20*'PARAMETRI SISMICI'!$G$23*'PARAMETRI SISMICI'!$G$29*'PARAMETRI SISMICI'!$G$9,IF(B318&lt;'PARAMETRI SISMICI'!$G$27,'PARAMETRI SISMICI'!$G$20*'PARAMETRI SISMICI'!$G$23*'PARAMETRI SISMICI'!$G$29*'PARAMETRI SISMICI'!$G$9*('PARAMETRI SISMICI'!$G$26/B318),'PARAMETRI SISMICI'!$G$20*'PARAMETRI SISMICI'!$G$23*'PARAMETRI SISMICI'!$G$29*'PARAMETRI SISMICI'!$G$9*(('PARAMETRI SISMICI'!$G$26*'PARAMETRI SISMICI'!$G$27)/B318^2))))</f>
        <v>9.4152742673532408E-2</v>
      </c>
      <c r="D318" s="26">
        <f>1/'PARAMETRI SISMICI'!$G$19*IF(B318&lt;'PARAMETRI SISMICI'!$G$25,'PARAMETRI SISMICI'!$G$20*'PARAMETRI SISMICI'!$G$23*'PARAMETRI SISMICI'!$G$30*'PARAMETRI SISMICI'!$G$9*(B318/'PARAMETRI SISMICI'!$G$25+1/('PARAMETRI SISMICI'!$G$30*'PARAMETRI SISMICI'!$G$9)*(1-B318/'PARAMETRI SISMICI'!$G$25)),IF(B318&lt;'PARAMETRI SISMICI'!$G$26,'PARAMETRI SISMICI'!$G$20*'PARAMETRI SISMICI'!$G$23*'PARAMETRI SISMICI'!$G$30*'PARAMETRI SISMICI'!$G$9,IF(B318&lt;'PARAMETRI SISMICI'!$G$27,'PARAMETRI SISMICI'!$G$20*'PARAMETRI SISMICI'!$G$23*'PARAMETRI SISMICI'!$G$30*'PARAMETRI SISMICI'!$G$9*('PARAMETRI SISMICI'!$G$26/B318),'PARAMETRI SISMICI'!$G$20*'PARAMETRI SISMICI'!$G$23*'PARAMETRI SISMICI'!$G$30*'PARAMETRI SISMICI'!$G$9*(('PARAMETRI SISMICI'!$G$26*'PARAMETRI SISMICI'!$G$27)/B318^2))))</f>
        <v>3.269192453942097E-2</v>
      </c>
      <c r="E318" s="5"/>
      <c r="F318" s="5"/>
      <c r="G318" s="5"/>
      <c r="H318" s="5"/>
      <c r="I318" s="5"/>
      <c r="J318" s="5"/>
      <c r="K318" s="5"/>
      <c r="L318" s="5"/>
      <c r="M318" s="5"/>
      <c r="N318" s="5"/>
    </row>
    <row r="319" spans="2:14" x14ac:dyDescent="0.25">
      <c r="B319" s="32">
        <f t="shared" si="4"/>
        <v>3.0799999999999783</v>
      </c>
      <c r="C319" s="26">
        <f>1/'PARAMETRI SISMICI'!$G$19*IF(B319&lt;'PARAMETRI SISMICI'!$G$25,'PARAMETRI SISMICI'!$G$20*'PARAMETRI SISMICI'!$G$23*'PARAMETRI SISMICI'!$G$29*'PARAMETRI SISMICI'!$G$9*(B319/'PARAMETRI SISMICI'!$G$25+1/('PARAMETRI SISMICI'!$G$29*'PARAMETRI SISMICI'!$G$9)*(1-B319/'PARAMETRI SISMICI'!$G$25)),IF(B319&lt;'PARAMETRI SISMICI'!$G$26,'PARAMETRI SISMICI'!$G$20*'PARAMETRI SISMICI'!$G$23*'PARAMETRI SISMICI'!$G$29*'PARAMETRI SISMICI'!$G$9,IF(B319&lt;'PARAMETRI SISMICI'!$G$27,'PARAMETRI SISMICI'!$G$20*'PARAMETRI SISMICI'!$G$23*'PARAMETRI SISMICI'!$G$29*'PARAMETRI SISMICI'!$G$9*('PARAMETRI SISMICI'!$G$26/B319),'PARAMETRI SISMICI'!$G$20*'PARAMETRI SISMICI'!$G$23*'PARAMETRI SISMICI'!$G$29*'PARAMETRI SISMICI'!$G$9*(('PARAMETRI SISMICI'!$G$26*'PARAMETRI SISMICI'!$G$27)/B319^2))))</f>
        <v>9.3542353729947667E-2</v>
      </c>
      <c r="D319" s="26">
        <f>1/'PARAMETRI SISMICI'!$G$19*IF(B319&lt;'PARAMETRI SISMICI'!$G$25,'PARAMETRI SISMICI'!$G$20*'PARAMETRI SISMICI'!$G$23*'PARAMETRI SISMICI'!$G$30*'PARAMETRI SISMICI'!$G$9*(B319/'PARAMETRI SISMICI'!$G$25+1/('PARAMETRI SISMICI'!$G$30*'PARAMETRI SISMICI'!$G$9)*(1-B319/'PARAMETRI SISMICI'!$G$25)),IF(B319&lt;'PARAMETRI SISMICI'!$G$26,'PARAMETRI SISMICI'!$G$20*'PARAMETRI SISMICI'!$G$23*'PARAMETRI SISMICI'!$G$30*'PARAMETRI SISMICI'!$G$9,IF(B319&lt;'PARAMETRI SISMICI'!$G$27,'PARAMETRI SISMICI'!$G$20*'PARAMETRI SISMICI'!$G$23*'PARAMETRI SISMICI'!$G$30*'PARAMETRI SISMICI'!$G$9*('PARAMETRI SISMICI'!$G$26/B319),'PARAMETRI SISMICI'!$G$20*'PARAMETRI SISMICI'!$G$23*'PARAMETRI SISMICI'!$G$30*'PARAMETRI SISMICI'!$G$9*(('PARAMETRI SISMICI'!$G$26*'PARAMETRI SISMICI'!$G$27)/B319^2))))</f>
        <v>3.2479983934009603E-2</v>
      </c>
      <c r="E319" s="5"/>
      <c r="F319" s="5"/>
      <c r="G319" s="5"/>
      <c r="H319" s="5"/>
      <c r="I319" s="5"/>
      <c r="J319" s="5"/>
      <c r="K319" s="5"/>
      <c r="L319" s="5"/>
      <c r="M319" s="5"/>
      <c r="N319" s="5"/>
    </row>
    <row r="320" spans="2:14" x14ac:dyDescent="0.25">
      <c r="B320" s="32">
        <f t="shared" si="4"/>
        <v>3.0899999999999781</v>
      </c>
      <c r="C320" s="26">
        <f>1/'PARAMETRI SISMICI'!$G$19*IF(B320&lt;'PARAMETRI SISMICI'!$G$25,'PARAMETRI SISMICI'!$G$20*'PARAMETRI SISMICI'!$G$23*'PARAMETRI SISMICI'!$G$29*'PARAMETRI SISMICI'!$G$9*(B320/'PARAMETRI SISMICI'!$G$25+1/('PARAMETRI SISMICI'!$G$29*'PARAMETRI SISMICI'!$G$9)*(1-B320/'PARAMETRI SISMICI'!$G$25)),IF(B320&lt;'PARAMETRI SISMICI'!$G$26,'PARAMETRI SISMICI'!$G$20*'PARAMETRI SISMICI'!$G$23*'PARAMETRI SISMICI'!$G$29*'PARAMETRI SISMICI'!$G$9,IF(B320&lt;'PARAMETRI SISMICI'!$G$27,'PARAMETRI SISMICI'!$G$20*'PARAMETRI SISMICI'!$G$23*'PARAMETRI SISMICI'!$G$29*'PARAMETRI SISMICI'!$G$9*('PARAMETRI SISMICI'!$G$26/B320),'PARAMETRI SISMICI'!$G$20*'PARAMETRI SISMICI'!$G$23*'PARAMETRI SISMICI'!$G$29*'PARAMETRI SISMICI'!$G$9*(('PARAMETRI SISMICI'!$G$26*'PARAMETRI SISMICI'!$G$27)/B320^2))))</f>
        <v>9.2937881298245262E-2</v>
      </c>
      <c r="D320" s="26">
        <f>1/'PARAMETRI SISMICI'!$G$19*IF(B320&lt;'PARAMETRI SISMICI'!$G$25,'PARAMETRI SISMICI'!$G$20*'PARAMETRI SISMICI'!$G$23*'PARAMETRI SISMICI'!$G$30*'PARAMETRI SISMICI'!$G$9*(B320/'PARAMETRI SISMICI'!$G$25+1/('PARAMETRI SISMICI'!$G$30*'PARAMETRI SISMICI'!$G$9)*(1-B320/'PARAMETRI SISMICI'!$G$25)),IF(B320&lt;'PARAMETRI SISMICI'!$G$26,'PARAMETRI SISMICI'!$G$20*'PARAMETRI SISMICI'!$G$23*'PARAMETRI SISMICI'!$G$30*'PARAMETRI SISMICI'!$G$9,IF(B320&lt;'PARAMETRI SISMICI'!$G$27,'PARAMETRI SISMICI'!$G$20*'PARAMETRI SISMICI'!$G$23*'PARAMETRI SISMICI'!$G$30*'PARAMETRI SISMICI'!$G$9*('PARAMETRI SISMICI'!$G$26/B320),'PARAMETRI SISMICI'!$G$20*'PARAMETRI SISMICI'!$G$23*'PARAMETRI SISMICI'!$G$30*'PARAMETRI SISMICI'!$G$9*(('PARAMETRI SISMICI'!$G$26*'PARAMETRI SISMICI'!$G$27)/B320^2))))</f>
        <v>3.2270097673001825E-2</v>
      </c>
      <c r="E320" s="5"/>
      <c r="F320" s="5"/>
      <c r="G320" s="5"/>
      <c r="H320" s="5"/>
      <c r="I320" s="5"/>
      <c r="J320" s="5"/>
      <c r="K320" s="5"/>
      <c r="L320" s="5"/>
      <c r="M320" s="5"/>
      <c r="N320" s="5"/>
    </row>
    <row r="321" spans="2:14" x14ac:dyDescent="0.25">
      <c r="B321" s="32">
        <f t="shared" si="4"/>
        <v>3.0999999999999779</v>
      </c>
      <c r="C321" s="26">
        <f>1/'PARAMETRI SISMICI'!$G$19*IF(B321&lt;'PARAMETRI SISMICI'!$G$25,'PARAMETRI SISMICI'!$G$20*'PARAMETRI SISMICI'!$G$23*'PARAMETRI SISMICI'!$G$29*'PARAMETRI SISMICI'!$G$9*(B321/'PARAMETRI SISMICI'!$G$25+1/('PARAMETRI SISMICI'!$G$29*'PARAMETRI SISMICI'!$G$9)*(1-B321/'PARAMETRI SISMICI'!$G$25)),IF(B321&lt;'PARAMETRI SISMICI'!$G$26,'PARAMETRI SISMICI'!$G$20*'PARAMETRI SISMICI'!$G$23*'PARAMETRI SISMICI'!$G$29*'PARAMETRI SISMICI'!$G$9,IF(B321&lt;'PARAMETRI SISMICI'!$G$27,'PARAMETRI SISMICI'!$G$20*'PARAMETRI SISMICI'!$G$23*'PARAMETRI SISMICI'!$G$29*'PARAMETRI SISMICI'!$G$9*('PARAMETRI SISMICI'!$G$26/B321),'PARAMETRI SISMICI'!$G$20*'PARAMETRI SISMICI'!$G$23*'PARAMETRI SISMICI'!$G$29*'PARAMETRI SISMICI'!$G$9*(('PARAMETRI SISMICI'!$G$26*'PARAMETRI SISMICI'!$G$27)/B321^2))))</f>
        <v>9.2339249159602052E-2</v>
      </c>
      <c r="D321" s="26">
        <f>1/'PARAMETRI SISMICI'!$G$19*IF(B321&lt;'PARAMETRI SISMICI'!$G$25,'PARAMETRI SISMICI'!$G$20*'PARAMETRI SISMICI'!$G$23*'PARAMETRI SISMICI'!$G$30*'PARAMETRI SISMICI'!$G$9*(B321/'PARAMETRI SISMICI'!$G$25+1/('PARAMETRI SISMICI'!$G$30*'PARAMETRI SISMICI'!$G$9)*(1-B321/'PARAMETRI SISMICI'!$G$25)),IF(B321&lt;'PARAMETRI SISMICI'!$G$26,'PARAMETRI SISMICI'!$G$20*'PARAMETRI SISMICI'!$G$23*'PARAMETRI SISMICI'!$G$30*'PARAMETRI SISMICI'!$G$9,IF(B321&lt;'PARAMETRI SISMICI'!$G$27,'PARAMETRI SISMICI'!$G$20*'PARAMETRI SISMICI'!$G$23*'PARAMETRI SISMICI'!$G$30*'PARAMETRI SISMICI'!$G$9*('PARAMETRI SISMICI'!$G$26/B321),'PARAMETRI SISMICI'!$G$20*'PARAMETRI SISMICI'!$G$23*'PARAMETRI SISMICI'!$G$30*'PARAMETRI SISMICI'!$G$9*(('PARAMETRI SISMICI'!$G$26*'PARAMETRI SISMICI'!$G$27)/B321^2))))</f>
        <v>3.2062239291528488E-2</v>
      </c>
      <c r="E321" s="5"/>
      <c r="F321" s="5"/>
      <c r="G321" s="5"/>
      <c r="H321" s="5"/>
      <c r="I321" s="5"/>
      <c r="J321" s="5"/>
      <c r="K321" s="5"/>
      <c r="L321" s="5"/>
      <c r="M321" s="5"/>
      <c r="N321" s="5"/>
    </row>
    <row r="322" spans="2:14" x14ac:dyDescent="0.25">
      <c r="B322" s="32">
        <f t="shared" si="4"/>
        <v>3.1099999999999777</v>
      </c>
      <c r="C322" s="26">
        <f>1/'PARAMETRI SISMICI'!$G$19*IF(B322&lt;'PARAMETRI SISMICI'!$G$25,'PARAMETRI SISMICI'!$G$20*'PARAMETRI SISMICI'!$G$23*'PARAMETRI SISMICI'!$G$29*'PARAMETRI SISMICI'!$G$9*(B322/'PARAMETRI SISMICI'!$G$25+1/('PARAMETRI SISMICI'!$G$29*'PARAMETRI SISMICI'!$G$9)*(1-B322/'PARAMETRI SISMICI'!$G$25)),IF(B322&lt;'PARAMETRI SISMICI'!$G$26,'PARAMETRI SISMICI'!$G$20*'PARAMETRI SISMICI'!$G$23*'PARAMETRI SISMICI'!$G$29*'PARAMETRI SISMICI'!$G$9,IF(B322&lt;'PARAMETRI SISMICI'!$G$27,'PARAMETRI SISMICI'!$G$20*'PARAMETRI SISMICI'!$G$23*'PARAMETRI SISMICI'!$G$29*'PARAMETRI SISMICI'!$G$9*('PARAMETRI SISMICI'!$G$26/B322),'PARAMETRI SISMICI'!$G$20*'PARAMETRI SISMICI'!$G$23*'PARAMETRI SISMICI'!$G$29*'PARAMETRI SISMICI'!$G$9*(('PARAMETRI SISMICI'!$G$26*'PARAMETRI SISMICI'!$G$27)/B322^2))))</f>
        <v>9.1746382318604616E-2</v>
      </c>
      <c r="D322" s="26">
        <f>1/'PARAMETRI SISMICI'!$G$19*IF(B322&lt;'PARAMETRI SISMICI'!$G$25,'PARAMETRI SISMICI'!$G$20*'PARAMETRI SISMICI'!$G$23*'PARAMETRI SISMICI'!$G$30*'PARAMETRI SISMICI'!$G$9*(B322/'PARAMETRI SISMICI'!$G$25+1/('PARAMETRI SISMICI'!$G$30*'PARAMETRI SISMICI'!$G$9)*(1-B322/'PARAMETRI SISMICI'!$G$25)),IF(B322&lt;'PARAMETRI SISMICI'!$G$26,'PARAMETRI SISMICI'!$G$20*'PARAMETRI SISMICI'!$G$23*'PARAMETRI SISMICI'!$G$30*'PARAMETRI SISMICI'!$G$9,IF(B322&lt;'PARAMETRI SISMICI'!$G$27,'PARAMETRI SISMICI'!$G$20*'PARAMETRI SISMICI'!$G$23*'PARAMETRI SISMICI'!$G$30*'PARAMETRI SISMICI'!$G$9*('PARAMETRI SISMICI'!$G$26/B322),'PARAMETRI SISMICI'!$G$20*'PARAMETRI SISMICI'!$G$23*'PARAMETRI SISMICI'!$G$30*'PARAMETRI SISMICI'!$G$9*(('PARAMETRI SISMICI'!$G$26*'PARAMETRI SISMICI'!$G$27)/B322^2))))</f>
        <v>3.1856382749515487E-2</v>
      </c>
      <c r="E322" s="5"/>
      <c r="F322" s="5"/>
      <c r="G322" s="5"/>
      <c r="H322" s="5"/>
      <c r="I322" s="5"/>
      <c r="J322" s="5"/>
      <c r="K322" s="5"/>
      <c r="L322" s="5"/>
      <c r="M322" s="5"/>
      <c r="N322" s="5"/>
    </row>
    <row r="323" spans="2:14" x14ac:dyDescent="0.25">
      <c r="B323" s="32">
        <f t="shared" si="4"/>
        <v>3.1199999999999775</v>
      </c>
      <c r="C323" s="26">
        <f>1/'PARAMETRI SISMICI'!$G$19*IF(B323&lt;'PARAMETRI SISMICI'!$G$25,'PARAMETRI SISMICI'!$G$20*'PARAMETRI SISMICI'!$G$23*'PARAMETRI SISMICI'!$G$29*'PARAMETRI SISMICI'!$G$9*(B323/'PARAMETRI SISMICI'!$G$25+1/('PARAMETRI SISMICI'!$G$29*'PARAMETRI SISMICI'!$G$9)*(1-B323/'PARAMETRI SISMICI'!$G$25)),IF(B323&lt;'PARAMETRI SISMICI'!$G$26,'PARAMETRI SISMICI'!$G$20*'PARAMETRI SISMICI'!$G$23*'PARAMETRI SISMICI'!$G$29*'PARAMETRI SISMICI'!$G$9,IF(B323&lt;'PARAMETRI SISMICI'!$G$27,'PARAMETRI SISMICI'!$G$20*'PARAMETRI SISMICI'!$G$23*'PARAMETRI SISMICI'!$G$29*'PARAMETRI SISMICI'!$G$9*('PARAMETRI SISMICI'!$G$26/B323),'PARAMETRI SISMICI'!$G$20*'PARAMETRI SISMICI'!$G$23*'PARAMETRI SISMICI'!$G$29*'PARAMETRI SISMICI'!$G$9*(('PARAMETRI SISMICI'!$G$26*'PARAMETRI SISMICI'!$G$27)/B323^2))))</f>
        <v>9.1159206979760016E-2</v>
      </c>
      <c r="D323" s="26">
        <f>1/'PARAMETRI SISMICI'!$G$19*IF(B323&lt;'PARAMETRI SISMICI'!$G$25,'PARAMETRI SISMICI'!$G$20*'PARAMETRI SISMICI'!$G$23*'PARAMETRI SISMICI'!$G$30*'PARAMETRI SISMICI'!$G$9*(B323/'PARAMETRI SISMICI'!$G$25+1/('PARAMETRI SISMICI'!$G$30*'PARAMETRI SISMICI'!$G$9)*(1-B323/'PARAMETRI SISMICI'!$G$25)),IF(B323&lt;'PARAMETRI SISMICI'!$G$26,'PARAMETRI SISMICI'!$G$20*'PARAMETRI SISMICI'!$G$23*'PARAMETRI SISMICI'!$G$30*'PARAMETRI SISMICI'!$G$9,IF(B323&lt;'PARAMETRI SISMICI'!$G$27,'PARAMETRI SISMICI'!$G$20*'PARAMETRI SISMICI'!$G$23*'PARAMETRI SISMICI'!$G$30*'PARAMETRI SISMICI'!$G$9*('PARAMETRI SISMICI'!$G$26/B323),'PARAMETRI SISMICI'!$G$20*'PARAMETRI SISMICI'!$G$23*'PARAMETRI SISMICI'!$G$30*'PARAMETRI SISMICI'!$G$9*(('PARAMETRI SISMICI'!$G$26*'PARAMETRI SISMICI'!$G$27)/B323^2))))</f>
        <v>3.1652502423527781E-2</v>
      </c>
      <c r="E323" s="5"/>
      <c r="F323" s="5"/>
      <c r="G323" s="5"/>
      <c r="H323" s="5"/>
      <c r="I323" s="5"/>
      <c r="J323" s="5"/>
      <c r="K323" s="5"/>
      <c r="L323" s="5"/>
      <c r="M323" s="5"/>
      <c r="N323" s="5"/>
    </row>
    <row r="324" spans="2:14" x14ac:dyDescent="0.25">
      <c r="B324" s="32">
        <f t="shared" si="4"/>
        <v>3.1299999999999772</v>
      </c>
      <c r="C324" s="26">
        <f>1/'PARAMETRI SISMICI'!$G$19*IF(B324&lt;'PARAMETRI SISMICI'!$G$25,'PARAMETRI SISMICI'!$G$20*'PARAMETRI SISMICI'!$G$23*'PARAMETRI SISMICI'!$G$29*'PARAMETRI SISMICI'!$G$9*(B324/'PARAMETRI SISMICI'!$G$25+1/('PARAMETRI SISMICI'!$G$29*'PARAMETRI SISMICI'!$G$9)*(1-B324/'PARAMETRI SISMICI'!$G$25)),IF(B324&lt;'PARAMETRI SISMICI'!$G$26,'PARAMETRI SISMICI'!$G$20*'PARAMETRI SISMICI'!$G$23*'PARAMETRI SISMICI'!$G$29*'PARAMETRI SISMICI'!$G$9,IF(B324&lt;'PARAMETRI SISMICI'!$G$27,'PARAMETRI SISMICI'!$G$20*'PARAMETRI SISMICI'!$G$23*'PARAMETRI SISMICI'!$G$29*'PARAMETRI SISMICI'!$G$9*('PARAMETRI SISMICI'!$G$26/B324),'PARAMETRI SISMICI'!$G$20*'PARAMETRI SISMICI'!$G$23*'PARAMETRI SISMICI'!$G$29*'PARAMETRI SISMICI'!$G$9*(('PARAMETRI SISMICI'!$G$26*'PARAMETRI SISMICI'!$G$27)/B324^2))))</f>
        <v>9.0577650524530831E-2</v>
      </c>
      <c r="D324" s="26">
        <f>1/'PARAMETRI SISMICI'!$G$19*IF(B324&lt;'PARAMETRI SISMICI'!$G$25,'PARAMETRI SISMICI'!$G$20*'PARAMETRI SISMICI'!$G$23*'PARAMETRI SISMICI'!$G$30*'PARAMETRI SISMICI'!$G$9*(B324/'PARAMETRI SISMICI'!$G$25+1/('PARAMETRI SISMICI'!$G$30*'PARAMETRI SISMICI'!$G$9)*(1-B324/'PARAMETRI SISMICI'!$G$25)),IF(B324&lt;'PARAMETRI SISMICI'!$G$26,'PARAMETRI SISMICI'!$G$20*'PARAMETRI SISMICI'!$G$23*'PARAMETRI SISMICI'!$G$30*'PARAMETRI SISMICI'!$G$9,IF(B324&lt;'PARAMETRI SISMICI'!$G$27,'PARAMETRI SISMICI'!$G$20*'PARAMETRI SISMICI'!$G$23*'PARAMETRI SISMICI'!$G$30*'PARAMETRI SISMICI'!$G$9*('PARAMETRI SISMICI'!$G$26/B324),'PARAMETRI SISMICI'!$G$20*'PARAMETRI SISMICI'!$G$23*'PARAMETRI SISMICI'!$G$30*'PARAMETRI SISMICI'!$G$9*(('PARAMETRI SISMICI'!$G$26*'PARAMETRI SISMICI'!$G$27)/B324^2))))</f>
        <v>3.1450573098795426E-2</v>
      </c>
      <c r="E324" s="5"/>
      <c r="F324" s="5"/>
      <c r="G324" s="5"/>
      <c r="H324" s="5"/>
      <c r="I324" s="5"/>
      <c r="J324" s="5"/>
      <c r="K324" s="5"/>
      <c r="L324" s="5"/>
      <c r="M324" s="5"/>
      <c r="N324" s="5"/>
    </row>
    <row r="325" spans="2:14" x14ac:dyDescent="0.25">
      <c r="B325" s="32">
        <f t="shared" si="4"/>
        <v>3.139999999999977</v>
      </c>
      <c r="C325" s="26">
        <f>1/'PARAMETRI SISMICI'!$G$19*IF(B325&lt;'PARAMETRI SISMICI'!$G$25,'PARAMETRI SISMICI'!$G$20*'PARAMETRI SISMICI'!$G$23*'PARAMETRI SISMICI'!$G$29*'PARAMETRI SISMICI'!$G$9*(B325/'PARAMETRI SISMICI'!$G$25+1/('PARAMETRI SISMICI'!$G$29*'PARAMETRI SISMICI'!$G$9)*(1-B325/'PARAMETRI SISMICI'!$G$25)),IF(B325&lt;'PARAMETRI SISMICI'!$G$26,'PARAMETRI SISMICI'!$G$20*'PARAMETRI SISMICI'!$G$23*'PARAMETRI SISMICI'!$G$29*'PARAMETRI SISMICI'!$G$9,IF(B325&lt;'PARAMETRI SISMICI'!$G$27,'PARAMETRI SISMICI'!$G$20*'PARAMETRI SISMICI'!$G$23*'PARAMETRI SISMICI'!$G$29*'PARAMETRI SISMICI'!$G$9*('PARAMETRI SISMICI'!$G$26/B325),'PARAMETRI SISMICI'!$G$20*'PARAMETRI SISMICI'!$G$23*'PARAMETRI SISMICI'!$G$29*'PARAMETRI SISMICI'!$G$9*(('PARAMETRI SISMICI'!$G$26*'PARAMETRI SISMICI'!$G$27)/B325^2))))</f>
        <v>9.0001641488881484E-2</v>
      </c>
      <c r="D325" s="26">
        <f>1/'PARAMETRI SISMICI'!$G$19*IF(B325&lt;'PARAMETRI SISMICI'!$G$25,'PARAMETRI SISMICI'!$G$20*'PARAMETRI SISMICI'!$G$23*'PARAMETRI SISMICI'!$G$30*'PARAMETRI SISMICI'!$G$9*(B325/'PARAMETRI SISMICI'!$G$25+1/('PARAMETRI SISMICI'!$G$30*'PARAMETRI SISMICI'!$G$9)*(1-B325/'PARAMETRI SISMICI'!$G$25)),IF(B325&lt;'PARAMETRI SISMICI'!$G$26,'PARAMETRI SISMICI'!$G$20*'PARAMETRI SISMICI'!$G$23*'PARAMETRI SISMICI'!$G$30*'PARAMETRI SISMICI'!$G$9,IF(B325&lt;'PARAMETRI SISMICI'!$G$27,'PARAMETRI SISMICI'!$G$20*'PARAMETRI SISMICI'!$G$23*'PARAMETRI SISMICI'!$G$30*'PARAMETRI SISMICI'!$G$9*('PARAMETRI SISMICI'!$G$26/B325),'PARAMETRI SISMICI'!$G$20*'PARAMETRI SISMICI'!$G$23*'PARAMETRI SISMICI'!$G$30*'PARAMETRI SISMICI'!$G$9*(('PARAMETRI SISMICI'!$G$26*'PARAMETRI SISMICI'!$G$27)/B325^2))))</f>
        <v>3.1250569961417181E-2</v>
      </c>
      <c r="E325" s="5"/>
      <c r="F325" s="5"/>
      <c r="G325" s="5"/>
      <c r="H325" s="5"/>
      <c r="I325" s="5"/>
      <c r="J325" s="5"/>
      <c r="K325" s="5"/>
      <c r="L325" s="5"/>
      <c r="M325" s="5"/>
      <c r="N325" s="5"/>
    </row>
    <row r="326" spans="2:14" x14ac:dyDescent="0.25">
      <c r="B326" s="32">
        <f t="shared" si="4"/>
        <v>3.1499999999999768</v>
      </c>
      <c r="C326" s="26">
        <f>1/'PARAMETRI SISMICI'!$G$19*IF(B326&lt;'PARAMETRI SISMICI'!$G$25,'PARAMETRI SISMICI'!$G$20*'PARAMETRI SISMICI'!$G$23*'PARAMETRI SISMICI'!$G$29*'PARAMETRI SISMICI'!$G$9*(B326/'PARAMETRI SISMICI'!$G$25+1/('PARAMETRI SISMICI'!$G$29*'PARAMETRI SISMICI'!$G$9)*(1-B326/'PARAMETRI SISMICI'!$G$25)),IF(B326&lt;'PARAMETRI SISMICI'!$G$26,'PARAMETRI SISMICI'!$G$20*'PARAMETRI SISMICI'!$G$23*'PARAMETRI SISMICI'!$G$29*'PARAMETRI SISMICI'!$G$9,IF(B326&lt;'PARAMETRI SISMICI'!$G$27,'PARAMETRI SISMICI'!$G$20*'PARAMETRI SISMICI'!$G$23*'PARAMETRI SISMICI'!$G$29*'PARAMETRI SISMICI'!$G$9*('PARAMETRI SISMICI'!$G$26/B326),'PARAMETRI SISMICI'!$G$20*'PARAMETRI SISMICI'!$G$23*'PARAMETRI SISMICI'!$G$29*'PARAMETRI SISMICI'!$G$9*(('PARAMETRI SISMICI'!$G$26*'PARAMETRI SISMICI'!$G$27)/B326^2))))</f>
        <v>8.9431109541322856E-2</v>
      </c>
      <c r="D326" s="26">
        <f>1/'PARAMETRI SISMICI'!$G$19*IF(B326&lt;'PARAMETRI SISMICI'!$G$25,'PARAMETRI SISMICI'!$G$20*'PARAMETRI SISMICI'!$G$23*'PARAMETRI SISMICI'!$G$30*'PARAMETRI SISMICI'!$G$9*(B326/'PARAMETRI SISMICI'!$G$25+1/('PARAMETRI SISMICI'!$G$30*'PARAMETRI SISMICI'!$G$9)*(1-B326/'PARAMETRI SISMICI'!$G$25)),IF(B326&lt;'PARAMETRI SISMICI'!$G$26,'PARAMETRI SISMICI'!$G$20*'PARAMETRI SISMICI'!$G$23*'PARAMETRI SISMICI'!$G$30*'PARAMETRI SISMICI'!$G$9,IF(B326&lt;'PARAMETRI SISMICI'!$G$27,'PARAMETRI SISMICI'!$G$20*'PARAMETRI SISMICI'!$G$23*'PARAMETRI SISMICI'!$G$30*'PARAMETRI SISMICI'!$G$9*('PARAMETRI SISMICI'!$G$26/B326),'PARAMETRI SISMICI'!$G$20*'PARAMETRI SISMICI'!$G$23*'PARAMETRI SISMICI'!$G$30*'PARAMETRI SISMICI'!$G$9*(('PARAMETRI SISMICI'!$G$26*'PARAMETRI SISMICI'!$G$27)/B326^2))))</f>
        <v>3.1052468590737101E-2</v>
      </c>
      <c r="E326" s="5"/>
      <c r="F326" s="5"/>
      <c r="G326" s="5"/>
      <c r="H326" s="5"/>
      <c r="I326" s="5"/>
      <c r="J326" s="5"/>
      <c r="K326" s="5"/>
      <c r="L326" s="5"/>
      <c r="M326" s="5"/>
      <c r="N326" s="5"/>
    </row>
    <row r="327" spans="2:14" x14ac:dyDescent="0.25">
      <c r="B327" s="32">
        <f t="shared" si="4"/>
        <v>3.1599999999999766</v>
      </c>
      <c r="C327" s="26">
        <f>1/'PARAMETRI SISMICI'!$G$19*IF(B327&lt;'PARAMETRI SISMICI'!$G$25,'PARAMETRI SISMICI'!$G$20*'PARAMETRI SISMICI'!$G$23*'PARAMETRI SISMICI'!$G$29*'PARAMETRI SISMICI'!$G$9*(B327/'PARAMETRI SISMICI'!$G$25+1/('PARAMETRI SISMICI'!$G$29*'PARAMETRI SISMICI'!$G$9)*(1-B327/'PARAMETRI SISMICI'!$G$25)),IF(B327&lt;'PARAMETRI SISMICI'!$G$26,'PARAMETRI SISMICI'!$G$20*'PARAMETRI SISMICI'!$G$23*'PARAMETRI SISMICI'!$G$29*'PARAMETRI SISMICI'!$G$9,IF(B327&lt;'PARAMETRI SISMICI'!$G$27,'PARAMETRI SISMICI'!$G$20*'PARAMETRI SISMICI'!$G$23*'PARAMETRI SISMICI'!$G$29*'PARAMETRI SISMICI'!$G$9*('PARAMETRI SISMICI'!$G$26/B327),'PARAMETRI SISMICI'!$G$20*'PARAMETRI SISMICI'!$G$23*'PARAMETRI SISMICI'!$G$29*'PARAMETRI SISMICI'!$G$9*(('PARAMETRI SISMICI'!$G$26*'PARAMETRI SISMICI'!$G$27)/B327^2))))</f>
        <v>8.8865985461442101E-2</v>
      </c>
      <c r="D327" s="26">
        <f>1/'PARAMETRI SISMICI'!$G$19*IF(B327&lt;'PARAMETRI SISMICI'!$G$25,'PARAMETRI SISMICI'!$G$20*'PARAMETRI SISMICI'!$G$23*'PARAMETRI SISMICI'!$G$30*'PARAMETRI SISMICI'!$G$9*(B327/'PARAMETRI SISMICI'!$G$25+1/('PARAMETRI SISMICI'!$G$30*'PARAMETRI SISMICI'!$G$9)*(1-B327/'PARAMETRI SISMICI'!$G$25)),IF(B327&lt;'PARAMETRI SISMICI'!$G$26,'PARAMETRI SISMICI'!$G$20*'PARAMETRI SISMICI'!$G$23*'PARAMETRI SISMICI'!$G$30*'PARAMETRI SISMICI'!$G$9,IF(B327&lt;'PARAMETRI SISMICI'!$G$27,'PARAMETRI SISMICI'!$G$20*'PARAMETRI SISMICI'!$G$23*'PARAMETRI SISMICI'!$G$30*'PARAMETRI SISMICI'!$G$9*('PARAMETRI SISMICI'!$G$26/B327),'PARAMETRI SISMICI'!$G$20*'PARAMETRI SISMICI'!$G$23*'PARAMETRI SISMICI'!$G$30*'PARAMETRI SISMICI'!$G$9*(('PARAMETRI SISMICI'!$G$26*'PARAMETRI SISMICI'!$G$27)/B327^2))))</f>
        <v>3.0856244951889614E-2</v>
      </c>
      <c r="E327" s="5"/>
      <c r="F327" s="5"/>
      <c r="G327" s="5"/>
      <c r="H327" s="5"/>
      <c r="I327" s="5"/>
      <c r="J327" s="5"/>
      <c r="K327" s="5"/>
      <c r="L327" s="5"/>
      <c r="M327" s="5"/>
      <c r="N327" s="5"/>
    </row>
    <row r="328" spans="2:14" x14ac:dyDescent="0.25">
      <c r="B328" s="32">
        <f t="shared" si="4"/>
        <v>3.1699999999999764</v>
      </c>
      <c r="C328" s="26">
        <f>1/'PARAMETRI SISMICI'!$G$19*IF(B328&lt;'PARAMETRI SISMICI'!$G$25,'PARAMETRI SISMICI'!$G$20*'PARAMETRI SISMICI'!$G$23*'PARAMETRI SISMICI'!$G$29*'PARAMETRI SISMICI'!$G$9*(B328/'PARAMETRI SISMICI'!$G$25+1/('PARAMETRI SISMICI'!$G$29*'PARAMETRI SISMICI'!$G$9)*(1-B328/'PARAMETRI SISMICI'!$G$25)),IF(B328&lt;'PARAMETRI SISMICI'!$G$26,'PARAMETRI SISMICI'!$G$20*'PARAMETRI SISMICI'!$G$23*'PARAMETRI SISMICI'!$G$29*'PARAMETRI SISMICI'!$G$9,IF(B328&lt;'PARAMETRI SISMICI'!$G$27,'PARAMETRI SISMICI'!$G$20*'PARAMETRI SISMICI'!$G$23*'PARAMETRI SISMICI'!$G$29*'PARAMETRI SISMICI'!$G$9*('PARAMETRI SISMICI'!$G$26/B328),'PARAMETRI SISMICI'!$G$20*'PARAMETRI SISMICI'!$G$23*'PARAMETRI SISMICI'!$G$29*'PARAMETRI SISMICI'!$G$9*(('PARAMETRI SISMICI'!$G$26*'PARAMETRI SISMICI'!$G$27)/B328^2))))</f>
        <v>8.8306201118906177E-2</v>
      </c>
      <c r="D328" s="26">
        <f>1/'PARAMETRI SISMICI'!$G$19*IF(B328&lt;'PARAMETRI SISMICI'!$G$25,'PARAMETRI SISMICI'!$G$20*'PARAMETRI SISMICI'!$G$23*'PARAMETRI SISMICI'!$G$30*'PARAMETRI SISMICI'!$G$9*(B328/'PARAMETRI SISMICI'!$G$25+1/('PARAMETRI SISMICI'!$G$30*'PARAMETRI SISMICI'!$G$9)*(1-B328/'PARAMETRI SISMICI'!$G$25)),IF(B328&lt;'PARAMETRI SISMICI'!$G$26,'PARAMETRI SISMICI'!$G$20*'PARAMETRI SISMICI'!$G$23*'PARAMETRI SISMICI'!$G$30*'PARAMETRI SISMICI'!$G$9,IF(B328&lt;'PARAMETRI SISMICI'!$G$27,'PARAMETRI SISMICI'!$G$20*'PARAMETRI SISMICI'!$G$23*'PARAMETRI SISMICI'!$G$30*'PARAMETRI SISMICI'!$G$9*('PARAMETRI SISMICI'!$G$26/B328),'PARAMETRI SISMICI'!$G$20*'PARAMETRI SISMICI'!$G$23*'PARAMETRI SISMICI'!$G$30*'PARAMETRI SISMICI'!$G$9*(('PARAMETRI SISMICI'!$G$26*'PARAMETRI SISMICI'!$G$27)/B328^2))))</f>
        <v>3.0661875388509084E-2</v>
      </c>
      <c r="E328" s="5"/>
      <c r="F328" s="5"/>
      <c r="G328" s="5"/>
      <c r="H328" s="5"/>
      <c r="I328" s="5"/>
      <c r="J328" s="5"/>
      <c r="K328" s="5"/>
      <c r="L328" s="5"/>
      <c r="M328" s="5"/>
      <c r="N328" s="5"/>
    </row>
    <row r="329" spans="2:14" x14ac:dyDescent="0.25">
      <c r="B329" s="32">
        <f t="shared" si="4"/>
        <v>3.1799999999999762</v>
      </c>
      <c r="C329" s="26">
        <f>1/'PARAMETRI SISMICI'!$G$19*IF(B329&lt;'PARAMETRI SISMICI'!$G$25,'PARAMETRI SISMICI'!$G$20*'PARAMETRI SISMICI'!$G$23*'PARAMETRI SISMICI'!$G$29*'PARAMETRI SISMICI'!$G$9*(B329/'PARAMETRI SISMICI'!$G$25+1/('PARAMETRI SISMICI'!$G$29*'PARAMETRI SISMICI'!$G$9)*(1-B329/'PARAMETRI SISMICI'!$G$25)),IF(B329&lt;'PARAMETRI SISMICI'!$G$26,'PARAMETRI SISMICI'!$G$20*'PARAMETRI SISMICI'!$G$23*'PARAMETRI SISMICI'!$G$29*'PARAMETRI SISMICI'!$G$9,IF(B329&lt;'PARAMETRI SISMICI'!$G$27,'PARAMETRI SISMICI'!$G$20*'PARAMETRI SISMICI'!$G$23*'PARAMETRI SISMICI'!$G$29*'PARAMETRI SISMICI'!$G$9*('PARAMETRI SISMICI'!$G$26/B329),'PARAMETRI SISMICI'!$G$20*'PARAMETRI SISMICI'!$G$23*'PARAMETRI SISMICI'!$G$29*'PARAMETRI SISMICI'!$G$9*(('PARAMETRI SISMICI'!$G$26*'PARAMETRI SISMICI'!$G$27)/B329^2))))</f>
        <v>8.7751689452926732E-2</v>
      </c>
      <c r="D329" s="26">
        <f>1/'PARAMETRI SISMICI'!$G$19*IF(B329&lt;'PARAMETRI SISMICI'!$G$25,'PARAMETRI SISMICI'!$G$20*'PARAMETRI SISMICI'!$G$23*'PARAMETRI SISMICI'!$G$30*'PARAMETRI SISMICI'!$G$9*(B329/'PARAMETRI SISMICI'!$G$25+1/('PARAMETRI SISMICI'!$G$30*'PARAMETRI SISMICI'!$G$9)*(1-B329/'PARAMETRI SISMICI'!$G$25)),IF(B329&lt;'PARAMETRI SISMICI'!$G$26,'PARAMETRI SISMICI'!$G$20*'PARAMETRI SISMICI'!$G$23*'PARAMETRI SISMICI'!$G$30*'PARAMETRI SISMICI'!$G$9,IF(B329&lt;'PARAMETRI SISMICI'!$G$27,'PARAMETRI SISMICI'!$G$20*'PARAMETRI SISMICI'!$G$23*'PARAMETRI SISMICI'!$G$30*'PARAMETRI SISMICI'!$G$9*('PARAMETRI SISMICI'!$G$26/B329),'PARAMETRI SISMICI'!$G$20*'PARAMETRI SISMICI'!$G$23*'PARAMETRI SISMICI'!$G$30*'PARAMETRI SISMICI'!$G$9*(('PARAMETRI SISMICI'!$G$26*'PARAMETRI SISMICI'!$G$27)/B329^2))))</f>
        <v>3.0469336615599557E-2</v>
      </c>
      <c r="E329" s="5"/>
      <c r="F329" s="5"/>
      <c r="G329" s="5"/>
      <c r="H329" s="5"/>
      <c r="I329" s="5"/>
      <c r="J329" s="5"/>
      <c r="K329" s="5"/>
      <c r="L329" s="5"/>
      <c r="M329" s="5"/>
      <c r="N329" s="5"/>
    </row>
    <row r="330" spans="2:14" x14ac:dyDescent="0.25">
      <c r="B330" s="32">
        <f t="shared" si="4"/>
        <v>3.189999999999976</v>
      </c>
      <c r="C330" s="26">
        <f>1/'PARAMETRI SISMICI'!$G$19*IF(B330&lt;'PARAMETRI SISMICI'!$G$25,'PARAMETRI SISMICI'!$G$20*'PARAMETRI SISMICI'!$G$23*'PARAMETRI SISMICI'!$G$29*'PARAMETRI SISMICI'!$G$9*(B330/'PARAMETRI SISMICI'!$G$25+1/('PARAMETRI SISMICI'!$G$29*'PARAMETRI SISMICI'!$G$9)*(1-B330/'PARAMETRI SISMICI'!$G$25)),IF(B330&lt;'PARAMETRI SISMICI'!$G$26,'PARAMETRI SISMICI'!$G$20*'PARAMETRI SISMICI'!$G$23*'PARAMETRI SISMICI'!$G$29*'PARAMETRI SISMICI'!$G$9,IF(B330&lt;'PARAMETRI SISMICI'!$G$27,'PARAMETRI SISMICI'!$G$20*'PARAMETRI SISMICI'!$G$23*'PARAMETRI SISMICI'!$G$29*'PARAMETRI SISMICI'!$G$9*('PARAMETRI SISMICI'!$G$26/B330),'PARAMETRI SISMICI'!$G$20*'PARAMETRI SISMICI'!$G$23*'PARAMETRI SISMICI'!$G$29*'PARAMETRI SISMICI'!$G$9*(('PARAMETRI SISMICI'!$G$26*'PARAMETRI SISMICI'!$G$27)/B330^2))))</f>
        <v>8.7202384452174847E-2</v>
      </c>
      <c r="D330" s="26">
        <f>1/'PARAMETRI SISMICI'!$G$19*IF(B330&lt;'PARAMETRI SISMICI'!$G$25,'PARAMETRI SISMICI'!$G$20*'PARAMETRI SISMICI'!$G$23*'PARAMETRI SISMICI'!$G$30*'PARAMETRI SISMICI'!$G$9*(B330/'PARAMETRI SISMICI'!$G$25+1/('PARAMETRI SISMICI'!$G$30*'PARAMETRI SISMICI'!$G$9)*(1-B330/'PARAMETRI SISMICI'!$G$25)),IF(B330&lt;'PARAMETRI SISMICI'!$G$26,'PARAMETRI SISMICI'!$G$20*'PARAMETRI SISMICI'!$G$23*'PARAMETRI SISMICI'!$G$30*'PARAMETRI SISMICI'!$G$9,IF(B330&lt;'PARAMETRI SISMICI'!$G$27,'PARAMETRI SISMICI'!$G$20*'PARAMETRI SISMICI'!$G$23*'PARAMETRI SISMICI'!$G$30*'PARAMETRI SISMICI'!$G$9*('PARAMETRI SISMICI'!$G$26/B330),'PARAMETRI SISMICI'!$G$20*'PARAMETRI SISMICI'!$G$23*'PARAMETRI SISMICI'!$G$30*'PARAMETRI SISMICI'!$G$9*(('PARAMETRI SISMICI'!$G$26*'PARAMETRI SISMICI'!$G$27)/B330^2))))</f>
        <v>3.0278605712560705E-2</v>
      </c>
      <c r="E330" s="5"/>
      <c r="F330" s="5"/>
      <c r="G330" s="5"/>
      <c r="H330" s="5"/>
      <c r="I330" s="5"/>
      <c r="J330" s="5"/>
      <c r="K330" s="5"/>
      <c r="L330" s="5"/>
      <c r="M330" s="5"/>
      <c r="N330" s="5"/>
    </row>
    <row r="331" spans="2:14" x14ac:dyDescent="0.25">
      <c r="B331" s="32">
        <f t="shared" si="4"/>
        <v>3.1999999999999758</v>
      </c>
      <c r="C331" s="26">
        <f>1/'PARAMETRI SISMICI'!$G$19*IF(B331&lt;'PARAMETRI SISMICI'!$G$25,'PARAMETRI SISMICI'!$G$20*'PARAMETRI SISMICI'!$G$23*'PARAMETRI SISMICI'!$G$29*'PARAMETRI SISMICI'!$G$9*(B331/'PARAMETRI SISMICI'!$G$25+1/('PARAMETRI SISMICI'!$G$29*'PARAMETRI SISMICI'!$G$9)*(1-B331/'PARAMETRI SISMICI'!$G$25)),IF(B331&lt;'PARAMETRI SISMICI'!$G$26,'PARAMETRI SISMICI'!$G$20*'PARAMETRI SISMICI'!$G$23*'PARAMETRI SISMICI'!$G$29*'PARAMETRI SISMICI'!$G$9,IF(B331&lt;'PARAMETRI SISMICI'!$G$27,'PARAMETRI SISMICI'!$G$20*'PARAMETRI SISMICI'!$G$23*'PARAMETRI SISMICI'!$G$29*'PARAMETRI SISMICI'!$G$9*('PARAMETRI SISMICI'!$G$26/B331),'PARAMETRI SISMICI'!$G$20*'PARAMETRI SISMICI'!$G$23*'PARAMETRI SISMICI'!$G$29*'PARAMETRI SISMICI'!$G$9*(('PARAMETRI SISMICI'!$G$26*'PARAMETRI SISMICI'!$G$27)/B331^2))))</f>
        <v>8.6658221135134411E-2</v>
      </c>
      <c r="D331" s="26">
        <f>1/'PARAMETRI SISMICI'!$G$19*IF(B331&lt;'PARAMETRI SISMICI'!$G$25,'PARAMETRI SISMICI'!$G$20*'PARAMETRI SISMICI'!$G$23*'PARAMETRI SISMICI'!$G$30*'PARAMETRI SISMICI'!$G$9*(B331/'PARAMETRI SISMICI'!$G$25+1/('PARAMETRI SISMICI'!$G$30*'PARAMETRI SISMICI'!$G$9)*(1-B331/'PARAMETRI SISMICI'!$G$25)),IF(B331&lt;'PARAMETRI SISMICI'!$G$26,'PARAMETRI SISMICI'!$G$20*'PARAMETRI SISMICI'!$G$23*'PARAMETRI SISMICI'!$G$30*'PARAMETRI SISMICI'!$G$9,IF(B331&lt;'PARAMETRI SISMICI'!$G$27,'PARAMETRI SISMICI'!$G$20*'PARAMETRI SISMICI'!$G$23*'PARAMETRI SISMICI'!$G$30*'PARAMETRI SISMICI'!$G$9*('PARAMETRI SISMICI'!$G$26/B331),'PARAMETRI SISMICI'!$G$20*'PARAMETRI SISMICI'!$G$23*'PARAMETRI SISMICI'!$G$30*'PARAMETRI SISMICI'!$G$9*(('PARAMETRI SISMICI'!$G$26*'PARAMETRI SISMICI'!$G$27)/B331^2))))</f>
        <v>3.0089660116366112E-2</v>
      </c>
      <c r="E331" s="5"/>
      <c r="F331" s="5"/>
      <c r="G331" s="5"/>
      <c r="H331" s="5"/>
      <c r="I331" s="5"/>
      <c r="J331" s="5"/>
      <c r="K331" s="5"/>
      <c r="L331" s="5"/>
      <c r="M331" s="5"/>
      <c r="N331" s="5"/>
    </row>
    <row r="332" spans="2:14" x14ac:dyDescent="0.25">
      <c r="B332" s="32">
        <f t="shared" ref="B332:B395" si="5">0.01+B331</f>
        <v>3.2099999999999755</v>
      </c>
      <c r="C332" s="26">
        <f>1/'PARAMETRI SISMICI'!$G$19*IF(B332&lt;'PARAMETRI SISMICI'!$G$25,'PARAMETRI SISMICI'!$G$20*'PARAMETRI SISMICI'!$G$23*'PARAMETRI SISMICI'!$G$29*'PARAMETRI SISMICI'!$G$9*(B332/'PARAMETRI SISMICI'!$G$25+1/('PARAMETRI SISMICI'!$G$29*'PARAMETRI SISMICI'!$G$9)*(1-B332/'PARAMETRI SISMICI'!$G$25)),IF(B332&lt;'PARAMETRI SISMICI'!$G$26,'PARAMETRI SISMICI'!$G$20*'PARAMETRI SISMICI'!$G$23*'PARAMETRI SISMICI'!$G$29*'PARAMETRI SISMICI'!$G$9,IF(B332&lt;'PARAMETRI SISMICI'!$G$27,'PARAMETRI SISMICI'!$G$20*'PARAMETRI SISMICI'!$G$23*'PARAMETRI SISMICI'!$G$29*'PARAMETRI SISMICI'!$G$9*('PARAMETRI SISMICI'!$G$26/B332),'PARAMETRI SISMICI'!$G$20*'PARAMETRI SISMICI'!$G$23*'PARAMETRI SISMICI'!$G$29*'PARAMETRI SISMICI'!$G$9*(('PARAMETRI SISMICI'!$G$26*'PARAMETRI SISMICI'!$G$27)/B332^2))))</f>
        <v>8.6119135530883489E-2</v>
      </c>
      <c r="D332" s="26">
        <f>1/'PARAMETRI SISMICI'!$G$19*IF(B332&lt;'PARAMETRI SISMICI'!$G$25,'PARAMETRI SISMICI'!$G$20*'PARAMETRI SISMICI'!$G$23*'PARAMETRI SISMICI'!$G$30*'PARAMETRI SISMICI'!$G$9*(B332/'PARAMETRI SISMICI'!$G$25+1/('PARAMETRI SISMICI'!$G$30*'PARAMETRI SISMICI'!$G$9)*(1-B332/'PARAMETRI SISMICI'!$G$25)),IF(B332&lt;'PARAMETRI SISMICI'!$G$26,'PARAMETRI SISMICI'!$G$20*'PARAMETRI SISMICI'!$G$23*'PARAMETRI SISMICI'!$G$30*'PARAMETRI SISMICI'!$G$9,IF(B332&lt;'PARAMETRI SISMICI'!$G$27,'PARAMETRI SISMICI'!$G$20*'PARAMETRI SISMICI'!$G$23*'PARAMETRI SISMICI'!$G$30*'PARAMETRI SISMICI'!$G$9*('PARAMETRI SISMICI'!$G$26/B332),'PARAMETRI SISMICI'!$G$20*'PARAMETRI SISMICI'!$G$23*'PARAMETRI SISMICI'!$G$30*'PARAMETRI SISMICI'!$G$9*(('PARAMETRI SISMICI'!$G$26*'PARAMETRI SISMICI'!$G$27)/B332^2))))</f>
        <v>2.9902477614890097E-2</v>
      </c>
      <c r="E332" s="5"/>
      <c r="F332" s="5"/>
      <c r="G332" s="5"/>
      <c r="H332" s="5"/>
      <c r="I332" s="5"/>
      <c r="J332" s="5"/>
      <c r="K332" s="5"/>
      <c r="L332" s="5"/>
      <c r="M332" s="5"/>
      <c r="N332" s="5"/>
    </row>
    <row r="333" spans="2:14" x14ac:dyDescent="0.25">
      <c r="B333" s="32">
        <f t="shared" si="5"/>
        <v>3.2199999999999753</v>
      </c>
      <c r="C333" s="26">
        <f>1/'PARAMETRI SISMICI'!$G$19*IF(B333&lt;'PARAMETRI SISMICI'!$G$25,'PARAMETRI SISMICI'!$G$20*'PARAMETRI SISMICI'!$G$23*'PARAMETRI SISMICI'!$G$29*'PARAMETRI SISMICI'!$G$9*(B333/'PARAMETRI SISMICI'!$G$25+1/('PARAMETRI SISMICI'!$G$29*'PARAMETRI SISMICI'!$G$9)*(1-B333/'PARAMETRI SISMICI'!$G$25)),IF(B333&lt;'PARAMETRI SISMICI'!$G$26,'PARAMETRI SISMICI'!$G$20*'PARAMETRI SISMICI'!$G$23*'PARAMETRI SISMICI'!$G$29*'PARAMETRI SISMICI'!$G$9,IF(B333&lt;'PARAMETRI SISMICI'!$G$27,'PARAMETRI SISMICI'!$G$20*'PARAMETRI SISMICI'!$G$23*'PARAMETRI SISMICI'!$G$29*'PARAMETRI SISMICI'!$G$9*('PARAMETRI SISMICI'!$G$26/B333),'PARAMETRI SISMICI'!$G$20*'PARAMETRI SISMICI'!$G$23*'PARAMETRI SISMICI'!$G$29*'PARAMETRI SISMICI'!$G$9*(('PARAMETRI SISMICI'!$G$26*'PARAMETRI SISMICI'!$G$27)/B333^2))))</f>
        <v>8.558506466029249E-2</v>
      </c>
      <c r="D333" s="26">
        <f>1/'PARAMETRI SISMICI'!$G$19*IF(B333&lt;'PARAMETRI SISMICI'!$G$25,'PARAMETRI SISMICI'!$G$20*'PARAMETRI SISMICI'!$G$23*'PARAMETRI SISMICI'!$G$30*'PARAMETRI SISMICI'!$G$9*(B333/'PARAMETRI SISMICI'!$G$25+1/('PARAMETRI SISMICI'!$G$30*'PARAMETRI SISMICI'!$G$9)*(1-B333/'PARAMETRI SISMICI'!$G$25)),IF(B333&lt;'PARAMETRI SISMICI'!$G$26,'PARAMETRI SISMICI'!$G$20*'PARAMETRI SISMICI'!$G$23*'PARAMETRI SISMICI'!$G$30*'PARAMETRI SISMICI'!$G$9,IF(B333&lt;'PARAMETRI SISMICI'!$G$27,'PARAMETRI SISMICI'!$G$20*'PARAMETRI SISMICI'!$G$23*'PARAMETRI SISMICI'!$G$30*'PARAMETRI SISMICI'!$G$9*('PARAMETRI SISMICI'!$G$26/B333),'PARAMETRI SISMICI'!$G$20*'PARAMETRI SISMICI'!$G$23*'PARAMETRI SISMICI'!$G$30*'PARAMETRI SISMICI'!$G$9*(('PARAMETRI SISMICI'!$G$26*'PARAMETRI SISMICI'!$G$27)/B333^2))))</f>
        <v>2.9717036340379331E-2</v>
      </c>
      <c r="E333" s="5"/>
      <c r="F333" s="5"/>
      <c r="G333" s="5"/>
      <c r="H333" s="5"/>
      <c r="I333" s="5"/>
      <c r="J333" s="5"/>
      <c r="K333" s="5"/>
      <c r="L333" s="5"/>
      <c r="M333" s="5"/>
      <c r="N333" s="5"/>
    </row>
    <row r="334" spans="2:14" x14ac:dyDescent="0.25">
      <c r="B334" s="32">
        <f t="shared" si="5"/>
        <v>3.2299999999999751</v>
      </c>
      <c r="C334" s="26">
        <f>1/'PARAMETRI SISMICI'!$G$19*IF(B334&lt;'PARAMETRI SISMICI'!$G$25,'PARAMETRI SISMICI'!$G$20*'PARAMETRI SISMICI'!$G$23*'PARAMETRI SISMICI'!$G$29*'PARAMETRI SISMICI'!$G$9*(B334/'PARAMETRI SISMICI'!$G$25+1/('PARAMETRI SISMICI'!$G$29*'PARAMETRI SISMICI'!$G$9)*(1-B334/'PARAMETRI SISMICI'!$G$25)),IF(B334&lt;'PARAMETRI SISMICI'!$G$26,'PARAMETRI SISMICI'!$G$20*'PARAMETRI SISMICI'!$G$23*'PARAMETRI SISMICI'!$G$29*'PARAMETRI SISMICI'!$G$9,IF(B334&lt;'PARAMETRI SISMICI'!$G$27,'PARAMETRI SISMICI'!$G$20*'PARAMETRI SISMICI'!$G$23*'PARAMETRI SISMICI'!$G$29*'PARAMETRI SISMICI'!$G$9*('PARAMETRI SISMICI'!$G$26/B334),'PARAMETRI SISMICI'!$G$20*'PARAMETRI SISMICI'!$G$23*'PARAMETRI SISMICI'!$G$29*'PARAMETRI SISMICI'!$G$9*(('PARAMETRI SISMICI'!$G$26*'PARAMETRI SISMICI'!$G$27)/B334^2))))</f>
        <v>8.5055946517629502E-2</v>
      </c>
      <c r="D334" s="26">
        <f>1/'PARAMETRI SISMICI'!$G$19*IF(B334&lt;'PARAMETRI SISMICI'!$G$25,'PARAMETRI SISMICI'!$G$20*'PARAMETRI SISMICI'!$G$23*'PARAMETRI SISMICI'!$G$30*'PARAMETRI SISMICI'!$G$9*(B334/'PARAMETRI SISMICI'!$G$25+1/('PARAMETRI SISMICI'!$G$30*'PARAMETRI SISMICI'!$G$9)*(1-B334/'PARAMETRI SISMICI'!$G$25)),IF(B334&lt;'PARAMETRI SISMICI'!$G$26,'PARAMETRI SISMICI'!$G$20*'PARAMETRI SISMICI'!$G$23*'PARAMETRI SISMICI'!$G$30*'PARAMETRI SISMICI'!$G$9,IF(B334&lt;'PARAMETRI SISMICI'!$G$27,'PARAMETRI SISMICI'!$G$20*'PARAMETRI SISMICI'!$G$23*'PARAMETRI SISMICI'!$G$30*'PARAMETRI SISMICI'!$G$9*('PARAMETRI SISMICI'!$G$26/B334),'PARAMETRI SISMICI'!$G$20*'PARAMETRI SISMICI'!$G$23*'PARAMETRI SISMICI'!$G$30*'PARAMETRI SISMICI'!$G$9*(('PARAMETRI SISMICI'!$G$26*'PARAMETRI SISMICI'!$G$27)/B334^2))))</f>
        <v>2.9533314763065796E-2</v>
      </c>
      <c r="E334" s="5"/>
      <c r="F334" s="5"/>
      <c r="G334" s="5"/>
      <c r="H334" s="5"/>
      <c r="I334" s="5"/>
      <c r="J334" s="5"/>
      <c r="K334" s="5"/>
      <c r="L334" s="5"/>
      <c r="M334" s="5"/>
      <c r="N334" s="5"/>
    </row>
    <row r="335" spans="2:14" x14ac:dyDescent="0.25">
      <c r="B335" s="32">
        <f t="shared" si="5"/>
        <v>3.2399999999999749</v>
      </c>
      <c r="C335" s="26">
        <f>1/'PARAMETRI SISMICI'!$G$19*IF(B335&lt;'PARAMETRI SISMICI'!$G$25,'PARAMETRI SISMICI'!$G$20*'PARAMETRI SISMICI'!$G$23*'PARAMETRI SISMICI'!$G$29*'PARAMETRI SISMICI'!$G$9*(B335/'PARAMETRI SISMICI'!$G$25+1/('PARAMETRI SISMICI'!$G$29*'PARAMETRI SISMICI'!$G$9)*(1-B335/'PARAMETRI SISMICI'!$G$25)),IF(B335&lt;'PARAMETRI SISMICI'!$G$26,'PARAMETRI SISMICI'!$G$20*'PARAMETRI SISMICI'!$G$23*'PARAMETRI SISMICI'!$G$29*'PARAMETRI SISMICI'!$G$9,IF(B335&lt;'PARAMETRI SISMICI'!$G$27,'PARAMETRI SISMICI'!$G$20*'PARAMETRI SISMICI'!$G$23*'PARAMETRI SISMICI'!$G$29*'PARAMETRI SISMICI'!$G$9*('PARAMETRI SISMICI'!$G$26/B335),'PARAMETRI SISMICI'!$G$20*'PARAMETRI SISMICI'!$G$23*'PARAMETRI SISMICI'!$G$29*'PARAMETRI SISMICI'!$G$9*(('PARAMETRI SISMICI'!$G$26*'PARAMETRI SISMICI'!$G$27)/B335^2))))</f>
        <v>8.4531720052562195E-2</v>
      </c>
      <c r="D335" s="26">
        <f>1/'PARAMETRI SISMICI'!$G$19*IF(B335&lt;'PARAMETRI SISMICI'!$G$25,'PARAMETRI SISMICI'!$G$20*'PARAMETRI SISMICI'!$G$23*'PARAMETRI SISMICI'!$G$30*'PARAMETRI SISMICI'!$G$9*(B335/'PARAMETRI SISMICI'!$G$25+1/('PARAMETRI SISMICI'!$G$30*'PARAMETRI SISMICI'!$G$9)*(1-B335/'PARAMETRI SISMICI'!$G$25)),IF(B335&lt;'PARAMETRI SISMICI'!$G$26,'PARAMETRI SISMICI'!$G$20*'PARAMETRI SISMICI'!$G$23*'PARAMETRI SISMICI'!$G$30*'PARAMETRI SISMICI'!$G$9,IF(B335&lt;'PARAMETRI SISMICI'!$G$27,'PARAMETRI SISMICI'!$G$20*'PARAMETRI SISMICI'!$G$23*'PARAMETRI SISMICI'!$G$30*'PARAMETRI SISMICI'!$G$9*('PARAMETRI SISMICI'!$G$26/B335),'PARAMETRI SISMICI'!$G$20*'PARAMETRI SISMICI'!$G$23*'PARAMETRI SISMICI'!$G$30*'PARAMETRI SISMICI'!$G$9*(('PARAMETRI SISMICI'!$G$26*'PARAMETRI SISMICI'!$G$27)/B335^2))))</f>
        <v>2.9351291684917426E-2</v>
      </c>
      <c r="E335" s="5"/>
      <c r="F335" s="5"/>
      <c r="G335" s="5"/>
      <c r="H335" s="5"/>
      <c r="I335" s="5"/>
      <c r="J335" s="5"/>
      <c r="K335" s="5"/>
      <c r="L335" s="5"/>
      <c r="M335" s="5"/>
      <c r="N335" s="5"/>
    </row>
    <row r="336" spans="2:14" x14ac:dyDescent="0.25">
      <c r="B336" s="32">
        <f t="shared" si="5"/>
        <v>3.2499999999999747</v>
      </c>
      <c r="C336" s="26">
        <f>1/'PARAMETRI SISMICI'!$G$19*IF(B336&lt;'PARAMETRI SISMICI'!$G$25,'PARAMETRI SISMICI'!$G$20*'PARAMETRI SISMICI'!$G$23*'PARAMETRI SISMICI'!$G$29*'PARAMETRI SISMICI'!$G$9*(B336/'PARAMETRI SISMICI'!$G$25+1/('PARAMETRI SISMICI'!$G$29*'PARAMETRI SISMICI'!$G$9)*(1-B336/'PARAMETRI SISMICI'!$G$25)),IF(B336&lt;'PARAMETRI SISMICI'!$G$26,'PARAMETRI SISMICI'!$G$20*'PARAMETRI SISMICI'!$G$23*'PARAMETRI SISMICI'!$G$29*'PARAMETRI SISMICI'!$G$9,IF(B336&lt;'PARAMETRI SISMICI'!$G$27,'PARAMETRI SISMICI'!$G$20*'PARAMETRI SISMICI'!$G$23*'PARAMETRI SISMICI'!$G$29*'PARAMETRI SISMICI'!$G$9*('PARAMETRI SISMICI'!$G$26/B336),'PARAMETRI SISMICI'!$G$20*'PARAMETRI SISMICI'!$G$23*'PARAMETRI SISMICI'!$G$29*'PARAMETRI SISMICI'!$G$9*(('PARAMETRI SISMICI'!$G$26*'PARAMETRI SISMICI'!$G$27)/B336^2))))</f>
        <v>8.4012325152546946E-2</v>
      </c>
      <c r="D336" s="26">
        <f>1/'PARAMETRI SISMICI'!$G$19*IF(B336&lt;'PARAMETRI SISMICI'!$G$25,'PARAMETRI SISMICI'!$G$20*'PARAMETRI SISMICI'!$G$23*'PARAMETRI SISMICI'!$G$30*'PARAMETRI SISMICI'!$G$9*(B336/'PARAMETRI SISMICI'!$G$25+1/('PARAMETRI SISMICI'!$G$30*'PARAMETRI SISMICI'!$G$9)*(1-B336/'PARAMETRI SISMICI'!$G$25)),IF(B336&lt;'PARAMETRI SISMICI'!$G$26,'PARAMETRI SISMICI'!$G$20*'PARAMETRI SISMICI'!$G$23*'PARAMETRI SISMICI'!$G$30*'PARAMETRI SISMICI'!$G$9,IF(B336&lt;'PARAMETRI SISMICI'!$G$27,'PARAMETRI SISMICI'!$G$20*'PARAMETRI SISMICI'!$G$23*'PARAMETRI SISMICI'!$G$30*'PARAMETRI SISMICI'!$G$9*('PARAMETRI SISMICI'!$G$26/B336),'PARAMETRI SISMICI'!$G$20*'PARAMETRI SISMICI'!$G$23*'PARAMETRI SISMICI'!$G$30*'PARAMETRI SISMICI'!$G$9*(('PARAMETRI SISMICI'!$G$26*'PARAMETRI SISMICI'!$G$27)/B336^2))))</f>
        <v>2.9170946233523239E-2</v>
      </c>
      <c r="E336" s="5"/>
      <c r="F336" s="5"/>
      <c r="G336" s="5"/>
      <c r="H336" s="5"/>
      <c r="I336" s="5"/>
      <c r="J336" s="5"/>
      <c r="K336" s="5"/>
      <c r="L336" s="5"/>
      <c r="M336" s="5"/>
      <c r="N336" s="5"/>
    </row>
    <row r="337" spans="2:14" x14ac:dyDescent="0.25">
      <c r="B337" s="32">
        <f t="shared" si="5"/>
        <v>3.2599999999999745</v>
      </c>
      <c r="C337" s="26">
        <f>1/'PARAMETRI SISMICI'!$G$19*IF(B337&lt;'PARAMETRI SISMICI'!$G$25,'PARAMETRI SISMICI'!$G$20*'PARAMETRI SISMICI'!$G$23*'PARAMETRI SISMICI'!$G$29*'PARAMETRI SISMICI'!$G$9*(B337/'PARAMETRI SISMICI'!$G$25+1/('PARAMETRI SISMICI'!$G$29*'PARAMETRI SISMICI'!$G$9)*(1-B337/'PARAMETRI SISMICI'!$G$25)),IF(B337&lt;'PARAMETRI SISMICI'!$G$26,'PARAMETRI SISMICI'!$G$20*'PARAMETRI SISMICI'!$G$23*'PARAMETRI SISMICI'!$G$29*'PARAMETRI SISMICI'!$G$9,IF(B337&lt;'PARAMETRI SISMICI'!$G$27,'PARAMETRI SISMICI'!$G$20*'PARAMETRI SISMICI'!$G$23*'PARAMETRI SISMICI'!$G$29*'PARAMETRI SISMICI'!$G$9*('PARAMETRI SISMICI'!$G$26/B337),'PARAMETRI SISMICI'!$G$20*'PARAMETRI SISMICI'!$G$23*'PARAMETRI SISMICI'!$G$29*'PARAMETRI SISMICI'!$G$9*(('PARAMETRI SISMICI'!$G$26*'PARAMETRI SISMICI'!$G$27)/B337^2))))</f>
        <v>8.3497702625595333E-2</v>
      </c>
      <c r="D337" s="26">
        <f>1/'PARAMETRI SISMICI'!$G$19*IF(B337&lt;'PARAMETRI SISMICI'!$G$25,'PARAMETRI SISMICI'!$G$20*'PARAMETRI SISMICI'!$G$23*'PARAMETRI SISMICI'!$G$30*'PARAMETRI SISMICI'!$G$9*(B337/'PARAMETRI SISMICI'!$G$25+1/('PARAMETRI SISMICI'!$G$30*'PARAMETRI SISMICI'!$G$9)*(1-B337/'PARAMETRI SISMICI'!$G$25)),IF(B337&lt;'PARAMETRI SISMICI'!$G$26,'PARAMETRI SISMICI'!$G$20*'PARAMETRI SISMICI'!$G$23*'PARAMETRI SISMICI'!$G$30*'PARAMETRI SISMICI'!$G$9,IF(B337&lt;'PARAMETRI SISMICI'!$G$27,'PARAMETRI SISMICI'!$G$20*'PARAMETRI SISMICI'!$G$23*'PARAMETRI SISMICI'!$G$30*'PARAMETRI SISMICI'!$G$9*('PARAMETRI SISMICI'!$G$26/B337),'PARAMETRI SISMICI'!$G$20*'PARAMETRI SISMICI'!$G$23*'PARAMETRI SISMICI'!$G$30*'PARAMETRI SISMICI'!$G$9*(('PARAMETRI SISMICI'!$G$26*'PARAMETRI SISMICI'!$G$27)/B337^2))))</f>
        <v>2.8992257856109482E-2</v>
      </c>
      <c r="E337" s="5"/>
      <c r="F337" s="5"/>
      <c r="G337" s="5"/>
      <c r="H337" s="5"/>
      <c r="I337" s="5"/>
      <c r="J337" s="5"/>
      <c r="K337" s="5"/>
      <c r="L337" s="5"/>
      <c r="M337" s="5"/>
      <c r="N337" s="5"/>
    </row>
    <row r="338" spans="2:14" x14ac:dyDescent="0.25">
      <c r="B338" s="32">
        <f t="shared" si="5"/>
        <v>3.2699999999999743</v>
      </c>
      <c r="C338" s="26">
        <f>1/'PARAMETRI SISMICI'!$G$19*IF(B338&lt;'PARAMETRI SISMICI'!$G$25,'PARAMETRI SISMICI'!$G$20*'PARAMETRI SISMICI'!$G$23*'PARAMETRI SISMICI'!$G$29*'PARAMETRI SISMICI'!$G$9*(B338/'PARAMETRI SISMICI'!$G$25+1/('PARAMETRI SISMICI'!$G$29*'PARAMETRI SISMICI'!$G$9)*(1-B338/'PARAMETRI SISMICI'!$G$25)),IF(B338&lt;'PARAMETRI SISMICI'!$G$26,'PARAMETRI SISMICI'!$G$20*'PARAMETRI SISMICI'!$G$23*'PARAMETRI SISMICI'!$G$29*'PARAMETRI SISMICI'!$G$9,IF(B338&lt;'PARAMETRI SISMICI'!$G$27,'PARAMETRI SISMICI'!$G$20*'PARAMETRI SISMICI'!$G$23*'PARAMETRI SISMICI'!$G$29*'PARAMETRI SISMICI'!$G$9*('PARAMETRI SISMICI'!$G$26/B338),'PARAMETRI SISMICI'!$G$20*'PARAMETRI SISMICI'!$G$23*'PARAMETRI SISMICI'!$G$29*'PARAMETRI SISMICI'!$G$9*(('PARAMETRI SISMICI'!$G$26*'PARAMETRI SISMICI'!$G$27)/B338^2))))</f>
        <v>8.2987794183409277E-2</v>
      </c>
      <c r="D338" s="26">
        <f>1/'PARAMETRI SISMICI'!$G$19*IF(B338&lt;'PARAMETRI SISMICI'!$G$25,'PARAMETRI SISMICI'!$G$20*'PARAMETRI SISMICI'!$G$23*'PARAMETRI SISMICI'!$G$30*'PARAMETRI SISMICI'!$G$9*(B338/'PARAMETRI SISMICI'!$G$25+1/('PARAMETRI SISMICI'!$G$30*'PARAMETRI SISMICI'!$G$9)*(1-B338/'PARAMETRI SISMICI'!$G$25)),IF(B338&lt;'PARAMETRI SISMICI'!$G$26,'PARAMETRI SISMICI'!$G$20*'PARAMETRI SISMICI'!$G$23*'PARAMETRI SISMICI'!$G$30*'PARAMETRI SISMICI'!$G$9,IF(B338&lt;'PARAMETRI SISMICI'!$G$27,'PARAMETRI SISMICI'!$G$20*'PARAMETRI SISMICI'!$G$23*'PARAMETRI SISMICI'!$G$30*'PARAMETRI SISMICI'!$G$9*('PARAMETRI SISMICI'!$G$26/B338),'PARAMETRI SISMICI'!$G$20*'PARAMETRI SISMICI'!$G$23*'PARAMETRI SISMICI'!$G$30*'PARAMETRI SISMICI'!$G$9*(('PARAMETRI SISMICI'!$G$26*'PARAMETRI SISMICI'!$G$27)/B338^2))))</f>
        <v>2.8815206313683773E-2</v>
      </c>
      <c r="E338" s="5"/>
      <c r="F338" s="5"/>
      <c r="G338" s="5"/>
      <c r="H338" s="5"/>
      <c r="I338" s="5"/>
      <c r="J338" s="5"/>
      <c r="K338" s="5"/>
      <c r="L338" s="5"/>
      <c r="M338" s="5"/>
      <c r="N338" s="5"/>
    </row>
    <row r="339" spans="2:14" x14ac:dyDescent="0.25">
      <c r="B339" s="32">
        <f t="shared" si="5"/>
        <v>3.279999999999974</v>
      </c>
      <c r="C339" s="26">
        <f>1/'PARAMETRI SISMICI'!$G$19*IF(B339&lt;'PARAMETRI SISMICI'!$G$25,'PARAMETRI SISMICI'!$G$20*'PARAMETRI SISMICI'!$G$23*'PARAMETRI SISMICI'!$G$29*'PARAMETRI SISMICI'!$G$9*(B339/'PARAMETRI SISMICI'!$G$25+1/('PARAMETRI SISMICI'!$G$29*'PARAMETRI SISMICI'!$G$9)*(1-B339/'PARAMETRI SISMICI'!$G$25)),IF(B339&lt;'PARAMETRI SISMICI'!$G$26,'PARAMETRI SISMICI'!$G$20*'PARAMETRI SISMICI'!$G$23*'PARAMETRI SISMICI'!$G$29*'PARAMETRI SISMICI'!$G$9,IF(B339&lt;'PARAMETRI SISMICI'!$G$27,'PARAMETRI SISMICI'!$G$20*'PARAMETRI SISMICI'!$G$23*'PARAMETRI SISMICI'!$G$29*'PARAMETRI SISMICI'!$G$9*('PARAMETRI SISMICI'!$G$26/B339),'PARAMETRI SISMICI'!$G$20*'PARAMETRI SISMICI'!$G$23*'PARAMETRI SISMICI'!$G$29*'PARAMETRI SISMICI'!$G$9*(('PARAMETRI SISMICI'!$G$26*'PARAMETRI SISMICI'!$G$27)/B339^2))))</f>
        <v>8.2482542424875183E-2</v>
      </c>
      <c r="D339" s="26">
        <f>1/'PARAMETRI SISMICI'!$G$19*IF(B339&lt;'PARAMETRI SISMICI'!$G$25,'PARAMETRI SISMICI'!$G$20*'PARAMETRI SISMICI'!$G$23*'PARAMETRI SISMICI'!$G$30*'PARAMETRI SISMICI'!$G$9*(B339/'PARAMETRI SISMICI'!$G$25+1/('PARAMETRI SISMICI'!$G$30*'PARAMETRI SISMICI'!$G$9)*(1-B339/'PARAMETRI SISMICI'!$G$25)),IF(B339&lt;'PARAMETRI SISMICI'!$G$26,'PARAMETRI SISMICI'!$G$20*'PARAMETRI SISMICI'!$G$23*'PARAMETRI SISMICI'!$G$30*'PARAMETRI SISMICI'!$G$9,IF(B339&lt;'PARAMETRI SISMICI'!$G$27,'PARAMETRI SISMICI'!$G$20*'PARAMETRI SISMICI'!$G$23*'PARAMETRI SISMICI'!$G$30*'PARAMETRI SISMICI'!$G$9*('PARAMETRI SISMICI'!$G$26/B339),'PARAMETRI SISMICI'!$G$20*'PARAMETRI SISMICI'!$G$23*'PARAMETRI SISMICI'!$G$30*'PARAMETRI SISMICI'!$G$9*(('PARAMETRI SISMICI'!$G$26*'PARAMETRI SISMICI'!$G$27)/B339^2))))</f>
        <v>2.8639771675303877E-2</v>
      </c>
      <c r="E339" s="5"/>
      <c r="F339" s="5"/>
      <c r="G339" s="5"/>
      <c r="H339" s="5"/>
      <c r="I339" s="5"/>
      <c r="J339" s="5"/>
      <c r="K339" s="5"/>
      <c r="L339" s="5"/>
      <c r="M339" s="5"/>
      <c r="N339" s="5"/>
    </row>
    <row r="340" spans="2:14" x14ac:dyDescent="0.25">
      <c r="B340" s="32">
        <f t="shared" si="5"/>
        <v>3.2899999999999738</v>
      </c>
      <c r="C340" s="26">
        <f>1/'PARAMETRI SISMICI'!$G$19*IF(B340&lt;'PARAMETRI SISMICI'!$G$25,'PARAMETRI SISMICI'!$G$20*'PARAMETRI SISMICI'!$G$23*'PARAMETRI SISMICI'!$G$29*'PARAMETRI SISMICI'!$G$9*(B340/'PARAMETRI SISMICI'!$G$25+1/('PARAMETRI SISMICI'!$G$29*'PARAMETRI SISMICI'!$G$9)*(1-B340/'PARAMETRI SISMICI'!$G$25)),IF(B340&lt;'PARAMETRI SISMICI'!$G$26,'PARAMETRI SISMICI'!$G$20*'PARAMETRI SISMICI'!$G$23*'PARAMETRI SISMICI'!$G$29*'PARAMETRI SISMICI'!$G$9,IF(B340&lt;'PARAMETRI SISMICI'!$G$27,'PARAMETRI SISMICI'!$G$20*'PARAMETRI SISMICI'!$G$23*'PARAMETRI SISMICI'!$G$29*'PARAMETRI SISMICI'!$G$9*('PARAMETRI SISMICI'!$G$26/B340),'PARAMETRI SISMICI'!$G$20*'PARAMETRI SISMICI'!$G$23*'PARAMETRI SISMICI'!$G$29*'PARAMETRI SISMICI'!$G$9*(('PARAMETRI SISMICI'!$G$26*'PARAMETRI SISMICI'!$G$27)/B340^2))))</f>
        <v>8.1981890819909017E-2</v>
      </c>
      <c r="D340" s="26">
        <f>1/'PARAMETRI SISMICI'!$G$19*IF(B340&lt;'PARAMETRI SISMICI'!$G$25,'PARAMETRI SISMICI'!$G$20*'PARAMETRI SISMICI'!$G$23*'PARAMETRI SISMICI'!$G$30*'PARAMETRI SISMICI'!$G$9*(B340/'PARAMETRI SISMICI'!$G$25+1/('PARAMETRI SISMICI'!$G$30*'PARAMETRI SISMICI'!$G$9)*(1-B340/'PARAMETRI SISMICI'!$G$25)),IF(B340&lt;'PARAMETRI SISMICI'!$G$26,'PARAMETRI SISMICI'!$G$20*'PARAMETRI SISMICI'!$G$23*'PARAMETRI SISMICI'!$G$30*'PARAMETRI SISMICI'!$G$9,IF(B340&lt;'PARAMETRI SISMICI'!$G$27,'PARAMETRI SISMICI'!$G$20*'PARAMETRI SISMICI'!$G$23*'PARAMETRI SISMICI'!$G$30*'PARAMETRI SISMICI'!$G$9*('PARAMETRI SISMICI'!$G$26/B340),'PARAMETRI SISMICI'!$G$20*'PARAMETRI SISMICI'!$G$23*'PARAMETRI SISMICI'!$G$30*'PARAMETRI SISMICI'!$G$9*(('PARAMETRI SISMICI'!$G$26*'PARAMETRI SISMICI'!$G$27)/B340^2))))</f>
        <v>2.8465934312468404E-2</v>
      </c>
      <c r="E340" s="5"/>
      <c r="F340" s="5"/>
      <c r="G340" s="5"/>
      <c r="H340" s="5"/>
      <c r="I340" s="5"/>
      <c r="J340" s="5"/>
      <c r="K340" s="5"/>
      <c r="L340" s="5"/>
      <c r="M340" s="5"/>
      <c r="N340" s="5"/>
    </row>
    <row r="341" spans="2:14" x14ac:dyDescent="0.25">
      <c r="B341" s="32">
        <f t="shared" si="5"/>
        <v>3.2999999999999736</v>
      </c>
      <c r="C341" s="26">
        <f>1/'PARAMETRI SISMICI'!$G$19*IF(B341&lt;'PARAMETRI SISMICI'!$G$25,'PARAMETRI SISMICI'!$G$20*'PARAMETRI SISMICI'!$G$23*'PARAMETRI SISMICI'!$G$29*'PARAMETRI SISMICI'!$G$9*(B341/'PARAMETRI SISMICI'!$G$25+1/('PARAMETRI SISMICI'!$G$29*'PARAMETRI SISMICI'!$G$9)*(1-B341/'PARAMETRI SISMICI'!$G$25)),IF(B341&lt;'PARAMETRI SISMICI'!$G$26,'PARAMETRI SISMICI'!$G$20*'PARAMETRI SISMICI'!$G$23*'PARAMETRI SISMICI'!$G$29*'PARAMETRI SISMICI'!$G$9,IF(B341&lt;'PARAMETRI SISMICI'!$G$27,'PARAMETRI SISMICI'!$G$20*'PARAMETRI SISMICI'!$G$23*'PARAMETRI SISMICI'!$G$29*'PARAMETRI SISMICI'!$G$9*('PARAMETRI SISMICI'!$G$26/B341),'PARAMETRI SISMICI'!$G$20*'PARAMETRI SISMICI'!$G$23*'PARAMETRI SISMICI'!$G$29*'PARAMETRI SISMICI'!$G$9*(('PARAMETRI SISMICI'!$G$26*'PARAMETRI SISMICI'!$G$27)/B341^2))))</f>
        <v>8.1485783693643454E-2</v>
      </c>
      <c r="D341" s="26">
        <f>1/'PARAMETRI SISMICI'!$G$19*IF(B341&lt;'PARAMETRI SISMICI'!$G$25,'PARAMETRI SISMICI'!$G$20*'PARAMETRI SISMICI'!$G$23*'PARAMETRI SISMICI'!$G$30*'PARAMETRI SISMICI'!$G$9*(B341/'PARAMETRI SISMICI'!$G$25+1/('PARAMETRI SISMICI'!$G$30*'PARAMETRI SISMICI'!$G$9)*(1-B341/'PARAMETRI SISMICI'!$G$25)),IF(B341&lt;'PARAMETRI SISMICI'!$G$26,'PARAMETRI SISMICI'!$G$20*'PARAMETRI SISMICI'!$G$23*'PARAMETRI SISMICI'!$G$30*'PARAMETRI SISMICI'!$G$9,IF(B341&lt;'PARAMETRI SISMICI'!$G$27,'PARAMETRI SISMICI'!$G$20*'PARAMETRI SISMICI'!$G$23*'PARAMETRI SISMICI'!$G$30*'PARAMETRI SISMICI'!$G$9*('PARAMETRI SISMICI'!$G$26/B341),'PARAMETRI SISMICI'!$G$20*'PARAMETRI SISMICI'!$G$23*'PARAMETRI SISMICI'!$G$30*'PARAMETRI SISMICI'!$G$9*(('PARAMETRI SISMICI'!$G$26*'PARAMETRI SISMICI'!$G$27)/B341^2))))</f>
        <v>2.8293674893626192E-2</v>
      </c>
      <c r="E341" s="5"/>
      <c r="F341" s="5"/>
      <c r="G341" s="5"/>
      <c r="H341" s="5"/>
      <c r="I341" s="5"/>
      <c r="J341" s="5"/>
      <c r="K341" s="5"/>
      <c r="L341" s="5"/>
      <c r="M341" s="5"/>
      <c r="N341" s="5"/>
    </row>
    <row r="342" spans="2:14" x14ac:dyDescent="0.25">
      <c r="B342" s="32">
        <f t="shared" si="5"/>
        <v>3.3099999999999734</v>
      </c>
      <c r="C342" s="26">
        <f>1/'PARAMETRI SISMICI'!$G$19*IF(B342&lt;'PARAMETRI SISMICI'!$G$25,'PARAMETRI SISMICI'!$G$20*'PARAMETRI SISMICI'!$G$23*'PARAMETRI SISMICI'!$G$29*'PARAMETRI SISMICI'!$G$9*(B342/'PARAMETRI SISMICI'!$G$25+1/('PARAMETRI SISMICI'!$G$29*'PARAMETRI SISMICI'!$G$9)*(1-B342/'PARAMETRI SISMICI'!$G$25)),IF(B342&lt;'PARAMETRI SISMICI'!$G$26,'PARAMETRI SISMICI'!$G$20*'PARAMETRI SISMICI'!$G$23*'PARAMETRI SISMICI'!$G$29*'PARAMETRI SISMICI'!$G$9,IF(B342&lt;'PARAMETRI SISMICI'!$G$27,'PARAMETRI SISMICI'!$G$20*'PARAMETRI SISMICI'!$G$23*'PARAMETRI SISMICI'!$G$29*'PARAMETRI SISMICI'!$G$9*('PARAMETRI SISMICI'!$G$26/B342),'PARAMETRI SISMICI'!$G$20*'PARAMETRI SISMICI'!$G$23*'PARAMETRI SISMICI'!$G$29*'PARAMETRI SISMICI'!$G$9*(('PARAMETRI SISMICI'!$G$26*'PARAMETRI SISMICI'!$G$27)/B342^2))))</f>
        <v>8.0994166210948917E-2</v>
      </c>
      <c r="D342" s="26">
        <f>1/'PARAMETRI SISMICI'!$G$19*IF(B342&lt;'PARAMETRI SISMICI'!$G$25,'PARAMETRI SISMICI'!$G$20*'PARAMETRI SISMICI'!$G$23*'PARAMETRI SISMICI'!$G$30*'PARAMETRI SISMICI'!$G$9*(B342/'PARAMETRI SISMICI'!$G$25+1/('PARAMETRI SISMICI'!$G$30*'PARAMETRI SISMICI'!$G$9)*(1-B342/'PARAMETRI SISMICI'!$G$25)),IF(B342&lt;'PARAMETRI SISMICI'!$G$26,'PARAMETRI SISMICI'!$G$20*'PARAMETRI SISMICI'!$G$23*'PARAMETRI SISMICI'!$G$30*'PARAMETRI SISMICI'!$G$9,IF(B342&lt;'PARAMETRI SISMICI'!$G$27,'PARAMETRI SISMICI'!$G$20*'PARAMETRI SISMICI'!$G$23*'PARAMETRI SISMICI'!$G$30*'PARAMETRI SISMICI'!$G$9*('PARAMETRI SISMICI'!$G$26/B342),'PARAMETRI SISMICI'!$G$20*'PARAMETRI SISMICI'!$G$23*'PARAMETRI SISMICI'!$G$30*'PARAMETRI SISMICI'!$G$9*(('PARAMETRI SISMICI'!$G$26*'PARAMETRI SISMICI'!$G$27)/B342^2))))</f>
        <v>2.8122974378801704E-2</v>
      </c>
      <c r="E342" s="5"/>
      <c r="F342" s="5"/>
      <c r="G342" s="5"/>
      <c r="H342" s="5"/>
      <c r="I342" s="5"/>
      <c r="J342" s="5"/>
      <c r="K342" s="5"/>
      <c r="L342" s="5"/>
      <c r="M342" s="5"/>
      <c r="N342" s="5"/>
    </row>
    <row r="343" spans="2:14" x14ac:dyDescent="0.25">
      <c r="B343" s="32">
        <f t="shared" si="5"/>
        <v>3.3199999999999732</v>
      </c>
      <c r="C343" s="26">
        <f>1/'PARAMETRI SISMICI'!$G$19*IF(B343&lt;'PARAMETRI SISMICI'!$G$25,'PARAMETRI SISMICI'!$G$20*'PARAMETRI SISMICI'!$G$23*'PARAMETRI SISMICI'!$G$29*'PARAMETRI SISMICI'!$G$9*(B343/'PARAMETRI SISMICI'!$G$25+1/('PARAMETRI SISMICI'!$G$29*'PARAMETRI SISMICI'!$G$9)*(1-B343/'PARAMETRI SISMICI'!$G$25)),IF(B343&lt;'PARAMETRI SISMICI'!$G$26,'PARAMETRI SISMICI'!$G$20*'PARAMETRI SISMICI'!$G$23*'PARAMETRI SISMICI'!$G$29*'PARAMETRI SISMICI'!$G$9,IF(B343&lt;'PARAMETRI SISMICI'!$G$27,'PARAMETRI SISMICI'!$G$20*'PARAMETRI SISMICI'!$G$23*'PARAMETRI SISMICI'!$G$29*'PARAMETRI SISMICI'!$G$9*('PARAMETRI SISMICI'!$G$26/B343),'PARAMETRI SISMICI'!$G$20*'PARAMETRI SISMICI'!$G$23*'PARAMETRI SISMICI'!$G$29*'PARAMETRI SISMICI'!$G$9*(('PARAMETRI SISMICI'!$G$26*'PARAMETRI SISMICI'!$G$27)/B343^2))))</f>
        <v>8.050698436128044E-2</v>
      </c>
      <c r="D343" s="26">
        <f>1/'PARAMETRI SISMICI'!$G$19*IF(B343&lt;'PARAMETRI SISMICI'!$G$25,'PARAMETRI SISMICI'!$G$20*'PARAMETRI SISMICI'!$G$23*'PARAMETRI SISMICI'!$G$30*'PARAMETRI SISMICI'!$G$9*(B343/'PARAMETRI SISMICI'!$G$25+1/('PARAMETRI SISMICI'!$G$30*'PARAMETRI SISMICI'!$G$9)*(1-B343/'PARAMETRI SISMICI'!$G$25)),IF(B343&lt;'PARAMETRI SISMICI'!$G$26,'PARAMETRI SISMICI'!$G$20*'PARAMETRI SISMICI'!$G$23*'PARAMETRI SISMICI'!$G$30*'PARAMETRI SISMICI'!$G$9,IF(B343&lt;'PARAMETRI SISMICI'!$G$27,'PARAMETRI SISMICI'!$G$20*'PARAMETRI SISMICI'!$G$23*'PARAMETRI SISMICI'!$G$30*'PARAMETRI SISMICI'!$G$9*('PARAMETRI SISMICI'!$G$26/B343),'PARAMETRI SISMICI'!$G$20*'PARAMETRI SISMICI'!$G$23*'PARAMETRI SISMICI'!$G$30*'PARAMETRI SISMICI'!$G$9*(('PARAMETRI SISMICI'!$G$26*'PARAMETRI SISMICI'!$G$27)/B343^2))))</f>
        <v>2.7953814014333483E-2</v>
      </c>
      <c r="E343" s="5"/>
      <c r="F343" s="5"/>
      <c r="G343" s="5"/>
      <c r="H343" s="5"/>
      <c r="I343" s="5"/>
      <c r="J343" s="5"/>
      <c r="K343" s="5"/>
      <c r="L343" s="5"/>
      <c r="M343" s="5"/>
      <c r="N343" s="5"/>
    </row>
    <row r="344" spans="2:14" x14ac:dyDescent="0.25">
      <c r="B344" s="32">
        <f t="shared" si="5"/>
        <v>3.329999999999973</v>
      </c>
      <c r="C344" s="26">
        <f>1/'PARAMETRI SISMICI'!$G$19*IF(B344&lt;'PARAMETRI SISMICI'!$G$25,'PARAMETRI SISMICI'!$G$20*'PARAMETRI SISMICI'!$G$23*'PARAMETRI SISMICI'!$G$29*'PARAMETRI SISMICI'!$G$9*(B344/'PARAMETRI SISMICI'!$G$25+1/('PARAMETRI SISMICI'!$G$29*'PARAMETRI SISMICI'!$G$9)*(1-B344/'PARAMETRI SISMICI'!$G$25)),IF(B344&lt;'PARAMETRI SISMICI'!$G$26,'PARAMETRI SISMICI'!$G$20*'PARAMETRI SISMICI'!$G$23*'PARAMETRI SISMICI'!$G$29*'PARAMETRI SISMICI'!$G$9,IF(B344&lt;'PARAMETRI SISMICI'!$G$27,'PARAMETRI SISMICI'!$G$20*'PARAMETRI SISMICI'!$G$23*'PARAMETRI SISMICI'!$G$29*'PARAMETRI SISMICI'!$G$9*('PARAMETRI SISMICI'!$G$26/B344),'PARAMETRI SISMICI'!$G$20*'PARAMETRI SISMICI'!$G$23*'PARAMETRI SISMICI'!$G$29*'PARAMETRI SISMICI'!$G$9*(('PARAMETRI SISMICI'!$G$26*'PARAMETRI SISMICI'!$G$27)/B344^2))))</f>
        <v>8.0024184943842711E-2</v>
      </c>
      <c r="D344" s="26">
        <f>1/'PARAMETRI SISMICI'!$G$19*IF(B344&lt;'PARAMETRI SISMICI'!$G$25,'PARAMETRI SISMICI'!$G$20*'PARAMETRI SISMICI'!$G$23*'PARAMETRI SISMICI'!$G$30*'PARAMETRI SISMICI'!$G$9*(B344/'PARAMETRI SISMICI'!$G$25+1/('PARAMETRI SISMICI'!$G$30*'PARAMETRI SISMICI'!$G$9)*(1-B344/'PARAMETRI SISMICI'!$G$25)),IF(B344&lt;'PARAMETRI SISMICI'!$G$26,'PARAMETRI SISMICI'!$G$20*'PARAMETRI SISMICI'!$G$23*'PARAMETRI SISMICI'!$G$30*'PARAMETRI SISMICI'!$G$9,IF(B344&lt;'PARAMETRI SISMICI'!$G$27,'PARAMETRI SISMICI'!$G$20*'PARAMETRI SISMICI'!$G$23*'PARAMETRI SISMICI'!$G$30*'PARAMETRI SISMICI'!$G$9*('PARAMETRI SISMICI'!$G$26/B344),'PARAMETRI SISMICI'!$G$20*'PARAMETRI SISMICI'!$G$23*'PARAMETRI SISMICI'!$G$30*'PARAMETRI SISMICI'!$G$9*(('PARAMETRI SISMICI'!$G$26*'PARAMETRI SISMICI'!$G$27)/B344^2))))</f>
        <v>2.7786175327723161E-2</v>
      </c>
      <c r="E344" s="5"/>
      <c r="F344" s="5"/>
      <c r="G344" s="5"/>
      <c r="H344" s="5"/>
      <c r="I344" s="5"/>
      <c r="J344" s="5"/>
      <c r="K344" s="5"/>
      <c r="L344" s="5"/>
      <c r="M344" s="5"/>
      <c r="N344" s="5"/>
    </row>
    <row r="345" spans="2:14" x14ac:dyDescent="0.25">
      <c r="B345" s="32">
        <f t="shared" si="5"/>
        <v>3.3399999999999728</v>
      </c>
      <c r="C345" s="26">
        <f>1/'PARAMETRI SISMICI'!$G$19*IF(B345&lt;'PARAMETRI SISMICI'!$G$25,'PARAMETRI SISMICI'!$G$20*'PARAMETRI SISMICI'!$G$23*'PARAMETRI SISMICI'!$G$29*'PARAMETRI SISMICI'!$G$9*(B345/'PARAMETRI SISMICI'!$G$25+1/('PARAMETRI SISMICI'!$G$29*'PARAMETRI SISMICI'!$G$9)*(1-B345/'PARAMETRI SISMICI'!$G$25)),IF(B345&lt;'PARAMETRI SISMICI'!$G$26,'PARAMETRI SISMICI'!$G$20*'PARAMETRI SISMICI'!$G$23*'PARAMETRI SISMICI'!$G$29*'PARAMETRI SISMICI'!$G$9,IF(B345&lt;'PARAMETRI SISMICI'!$G$27,'PARAMETRI SISMICI'!$G$20*'PARAMETRI SISMICI'!$G$23*'PARAMETRI SISMICI'!$G$29*'PARAMETRI SISMICI'!$G$9*('PARAMETRI SISMICI'!$G$26/B345),'PARAMETRI SISMICI'!$G$20*'PARAMETRI SISMICI'!$G$23*'PARAMETRI SISMICI'!$G$29*'PARAMETRI SISMICI'!$G$9*(('PARAMETRI SISMICI'!$G$26*'PARAMETRI SISMICI'!$G$27)/B345^2))))</f>
        <v>7.9545715553065499E-2</v>
      </c>
      <c r="D345" s="26">
        <f>1/'PARAMETRI SISMICI'!$G$19*IF(B345&lt;'PARAMETRI SISMICI'!$G$25,'PARAMETRI SISMICI'!$G$20*'PARAMETRI SISMICI'!$G$23*'PARAMETRI SISMICI'!$G$30*'PARAMETRI SISMICI'!$G$9*(B345/'PARAMETRI SISMICI'!$G$25+1/('PARAMETRI SISMICI'!$G$30*'PARAMETRI SISMICI'!$G$9)*(1-B345/'PARAMETRI SISMICI'!$G$25)),IF(B345&lt;'PARAMETRI SISMICI'!$G$26,'PARAMETRI SISMICI'!$G$20*'PARAMETRI SISMICI'!$G$23*'PARAMETRI SISMICI'!$G$30*'PARAMETRI SISMICI'!$G$9,IF(B345&lt;'PARAMETRI SISMICI'!$G$27,'PARAMETRI SISMICI'!$G$20*'PARAMETRI SISMICI'!$G$23*'PARAMETRI SISMICI'!$G$30*'PARAMETRI SISMICI'!$G$9*('PARAMETRI SISMICI'!$G$26/B345),'PARAMETRI SISMICI'!$G$20*'PARAMETRI SISMICI'!$G$23*'PARAMETRI SISMICI'!$G$30*'PARAMETRI SISMICI'!$G$9*(('PARAMETRI SISMICI'!$G$26*'PARAMETRI SISMICI'!$G$27)/B345^2))))</f>
        <v>2.7620040122592185E-2</v>
      </c>
      <c r="E345" s="5"/>
      <c r="F345" s="5"/>
      <c r="G345" s="5"/>
      <c r="H345" s="5"/>
      <c r="I345" s="5"/>
      <c r="J345" s="5"/>
      <c r="K345" s="5"/>
      <c r="L345" s="5"/>
      <c r="M345" s="5"/>
      <c r="N345" s="5"/>
    </row>
    <row r="346" spans="2:14" x14ac:dyDescent="0.25">
      <c r="B346" s="32">
        <f t="shared" si="5"/>
        <v>3.3499999999999726</v>
      </c>
      <c r="C346" s="26">
        <f>1/'PARAMETRI SISMICI'!$G$19*IF(B346&lt;'PARAMETRI SISMICI'!$G$25,'PARAMETRI SISMICI'!$G$20*'PARAMETRI SISMICI'!$G$23*'PARAMETRI SISMICI'!$G$29*'PARAMETRI SISMICI'!$G$9*(B346/'PARAMETRI SISMICI'!$G$25+1/('PARAMETRI SISMICI'!$G$29*'PARAMETRI SISMICI'!$G$9)*(1-B346/'PARAMETRI SISMICI'!$G$25)),IF(B346&lt;'PARAMETRI SISMICI'!$G$26,'PARAMETRI SISMICI'!$G$20*'PARAMETRI SISMICI'!$G$23*'PARAMETRI SISMICI'!$G$29*'PARAMETRI SISMICI'!$G$9,IF(B346&lt;'PARAMETRI SISMICI'!$G$27,'PARAMETRI SISMICI'!$G$20*'PARAMETRI SISMICI'!$G$23*'PARAMETRI SISMICI'!$G$29*'PARAMETRI SISMICI'!$G$9*('PARAMETRI SISMICI'!$G$26/B346),'PARAMETRI SISMICI'!$G$20*'PARAMETRI SISMICI'!$G$23*'PARAMETRI SISMICI'!$G$29*'PARAMETRI SISMICI'!$G$9*(('PARAMETRI SISMICI'!$G$26*'PARAMETRI SISMICI'!$G$27)/B346^2))))</f>
        <v>7.9071524564382059E-2</v>
      </c>
      <c r="D346" s="26">
        <f>1/'PARAMETRI SISMICI'!$G$19*IF(B346&lt;'PARAMETRI SISMICI'!$G$25,'PARAMETRI SISMICI'!$G$20*'PARAMETRI SISMICI'!$G$23*'PARAMETRI SISMICI'!$G$30*'PARAMETRI SISMICI'!$G$9*(B346/'PARAMETRI SISMICI'!$G$25+1/('PARAMETRI SISMICI'!$G$30*'PARAMETRI SISMICI'!$G$9)*(1-B346/'PARAMETRI SISMICI'!$G$25)),IF(B346&lt;'PARAMETRI SISMICI'!$G$26,'PARAMETRI SISMICI'!$G$20*'PARAMETRI SISMICI'!$G$23*'PARAMETRI SISMICI'!$G$30*'PARAMETRI SISMICI'!$G$9,IF(B346&lt;'PARAMETRI SISMICI'!$G$27,'PARAMETRI SISMICI'!$G$20*'PARAMETRI SISMICI'!$G$23*'PARAMETRI SISMICI'!$G$30*'PARAMETRI SISMICI'!$G$9*('PARAMETRI SISMICI'!$G$26/B346),'PARAMETRI SISMICI'!$G$20*'PARAMETRI SISMICI'!$G$23*'PARAMETRI SISMICI'!$G$30*'PARAMETRI SISMICI'!$G$9*(('PARAMETRI SISMICI'!$G$26*'PARAMETRI SISMICI'!$G$27)/B346^2))))</f>
        <v>2.7455390473743766E-2</v>
      </c>
      <c r="E346" s="5"/>
      <c r="F346" s="5"/>
      <c r="G346" s="5"/>
      <c r="H346" s="5"/>
      <c r="I346" s="5"/>
      <c r="J346" s="5"/>
      <c r="K346" s="5"/>
      <c r="L346" s="5"/>
      <c r="M346" s="5"/>
      <c r="N346" s="5"/>
    </row>
    <row r="347" spans="2:14" x14ac:dyDescent="0.25">
      <c r="B347" s="32">
        <f t="shared" si="5"/>
        <v>3.3599999999999723</v>
      </c>
      <c r="C347" s="26">
        <f>1/'PARAMETRI SISMICI'!$G$19*IF(B347&lt;'PARAMETRI SISMICI'!$G$25,'PARAMETRI SISMICI'!$G$20*'PARAMETRI SISMICI'!$G$23*'PARAMETRI SISMICI'!$G$29*'PARAMETRI SISMICI'!$G$9*(B347/'PARAMETRI SISMICI'!$G$25+1/('PARAMETRI SISMICI'!$G$29*'PARAMETRI SISMICI'!$G$9)*(1-B347/'PARAMETRI SISMICI'!$G$25)),IF(B347&lt;'PARAMETRI SISMICI'!$G$26,'PARAMETRI SISMICI'!$G$20*'PARAMETRI SISMICI'!$G$23*'PARAMETRI SISMICI'!$G$29*'PARAMETRI SISMICI'!$G$9,IF(B347&lt;'PARAMETRI SISMICI'!$G$27,'PARAMETRI SISMICI'!$G$20*'PARAMETRI SISMICI'!$G$23*'PARAMETRI SISMICI'!$G$29*'PARAMETRI SISMICI'!$G$9*('PARAMETRI SISMICI'!$G$26/B347),'PARAMETRI SISMICI'!$G$20*'PARAMETRI SISMICI'!$G$23*'PARAMETRI SISMICI'!$G$29*'PARAMETRI SISMICI'!$G$9*(('PARAMETRI SISMICI'!$G$26*'PARAMETRI SISMICI'!$G$27)/B347^2))))</f>
        <v>7.8601561120303448E-2</v>
      </c>
      <c r="D347" s="26">
        <f>1/'PARAMETRI SISMICI'!$G$19*IF(B347&lt;'PARAMETRI SISMICI'!$G$25,'PARAMETRI SISMICI'!$G$20*'PARAMETRI SISMICI'!$G$23*'PARAMETRI SISMICI'!$G$30*'PARAMETRI SISMICI'!$G$9*(B347/'PARAMETRI SISMICI'!$G$25+1/('PARAMETRI SISMICI'!$G$30*'PARAMETRI SISMICI'!$G$9)*(1-B347/'PARAMETRI SISMICI'!$G$25)),IF(B347&lt;'PARAMETRI SISMICI'!$G$26,'PARAMETRI SISMICI'!$G$20*'PARAMETRI SISMICI'!$G$23*'PARAMETRI SISMICI'!$G$30*'PARAMETRI SISMICI'!$G$9,IF(B347&lt;'PARAMETRI SISMICI'!$G$27,'PARAMETRI SISMICI'!$G$20*'PARAMETRI SISMICI'!$G$23*'PARAMETRI SISMICI'!$G$30*'PARAMETRI SISMICI'!$G$9*('PARAMETRI SISMICI'!$G$26/B347),'PARAMETRI SISMICI'!$G$20*'PARAMETRI SISMICI'!$G$23*'PARAMETRI SISMICI'!$G$30*'PARAMETRI SISMICI'!$G$9*(('PARAMETRI SISMICI'!$G$26*'PARAMETRI SISMICI'!$G$27)/B347^2))))</f>
        <v>2.7292208722327578E-2</v>
      </c>
      <c r="E347" s="5"/>
      <c r="F347" s="5"/>
      <c r="G347" s="5"/>
      <c r="H347" s="5"/>
      <c r="I347" s="5"/>
      <c r="J347" s="5"/>
      <c r="K347" s="5"/>
      <c r="L347" s="5"/>
      <c r="M347" s="5"/>
      <c r="N347" s="5"/>
    </row>
    <row r="348" spans="2:14" x14ac:dyDescent="0.25">
      <c r="B348" s="32">
        <f t="shared" si="5"/>
        <v>3.3699999999999721</v>
      </c>
      <c r="C348" s="26">
        <f>1/'PARAMETRI SISMICI'!$G$19*IF(B348&lt;'PARAMETRI SISMICI'!$G$25,'PARAMETRI SISMICI'!$G$20*'PARAMETRI SISMICI'!$G$23*'PARAMETRI SISMICI'!$G$29*'PARAMETRI SISMICI'!$G$9*(B348/'PARAMETRI SISMICI'!$G$25+1/('PARAMETRI SISMICI'!$G$29*'PARAMETRI SISMICI'!$G$9)*(1-B348/'PARAMETRI SISMICI'!$G$25)),IF(B348&lt;'PARAMETRI SISMICI'!$G$26,'PARAMETRI SISMICI'!$G$20*'PARAMETRI SISMICI'!$G$23*'PARAMETRI SISMICI'!$G$29*'PARAMETRI SISMICI'!$G$9,IF(B348&lt;'PARAMETRI SISMICI'!$G$27,'PARAMETRI SISMICI'!$G$20*'PARAMETRI SISMICI'!$G$23*'PARAMETRI SISMICI'!$G$29*'PARAMETRI SISMICI'!$G$9*('PARAMETRI SISMICI'!$G$26/B348),'PARAMETRI SISMICI'!$G$20*'PARAMETRI SISMICI'!$G$23*'PARAMETRI SISMICI'!$G$29*'PARAMETRI SISMICI'!$G$9*(('PARAMETRI SISMICI'!$G$26*'PARAMETRI SISMICI'!$G$27)/B348^2))))</f>
        <v>7.8135775116781658E-2</v>
      </c>
      <c r="D348" s="26">
        <f>1/'PARAMETRI SISMICI'!$G$19*IF(B348&lt;'PARAMETRI SISMICI'!$G$25,'PARAMETRI SISMICI'!$G$20*'PARAMETRI SISMICI'!$G$23*'PARAMETRI SISMICI'!$G$30*'PARAMETRI SISMICI'!$G$9*(B348/'PARAMETRI SISMICI'!$G$25+1/('PARAMETRI SISMICI'!$G$30*'PARAMETRI SISMICI'!$G$9)*(1-B348/'PARAMETRI SISMICI'!$G$25)),IF(B348&lt;'PARAMETRI SISMICI'!$G$26,'PARAMETRI SISMICI'!$G$20*'PARAMETRI SISMICI'!$G$23*'PARAMETRI SISMICI'!$G$30*'PARAMETRI SISMICI'!$G$9,IF(B348&lt;'PARAMETRI SISMICI'!$G$27,'PARAMETRI SISMICI'!$G$20*'PARAMETRI SISMICI'!$G$23*'PARAMETRI SISMICI'!$G$30*'PARAMETRI SISMICI'!$G$9*('PARAMETRI SISMICI'!$G$26/B348),'PARAMETRI SISMICI'!$G$20*'PARAMETRI SISMICI'!$G$23*'PARAMETRI SISMICI'!$G$30*'PARAMETRI SISMICI'!$G$9*(('PARAMETRI SISMICI'!$G$26*'PARAMETRI SISMICI'!$G$27)/B348^2))))</f>
        <v>2.7130477471104739E-2</v>
      </c>
      <c r="E348" s="5"/>
      <c r="F348" s="5"/>
      <c r="G348" s="5"/>
      <c r="H348" s="5"/>
      <c r="I348" s="5"/>
      <c r="J348" s="5"/>
      <c r="K348" s="5"/>
      <c r="L348" s="5"/>
      <c r="M348" s="5"/>
      <c r="N348" s="5"/>
    </row>
    <row r="349" spans="2:14" x14ac:dyDescent="0.25">
      <c r="B349" s="32">
        <f t="shared" si="5"/>
        <v>3.3799999999999719</v>
      </c>
      <c r="C349" s="26">
        <f>1/'PARAMETRI SISMICI'!$G$19*IF(B349&lt;'PARAMETRI SISMICI'!$G$25,'PARAMETRI SISMICI'!$G$20*'PARAMETRI SISMICI'!$G$23*'PARAMETRI SISMICI'!$G$29*'PARAMETRI SISMICI'!$G$9*(B349/'PARAMETRI SISMICI'!$G$25+1/('PARAMETRI SISMICI'!$G$29*'PARAMETRI SISMICI'!$G$9)*(1-B349/'PARAMETRI SISMICI'!$G$25)),IF(B349&lt;'PARAMETRI SISMICI'!$G$26,'PARAMETRI SISMICI'!$G$20*'PARAMETRI SISMICI'!$G$23*'PARAMETRI SISMICI'!$G$29*'PARAMETRI SISMICI'!$G$9,IF(B349&lt;'PARAMETRI SISMICI'!$G$27,'PARAMETRI SISMICI'!$G$20*'PARAMETRI SISMICI'!$G$23*'PARAMETRI SISMICI'!$G$29*'PARAMETRI SISMICI'!$G$9*('PARAMETRI SISMICI'!$G$26/B349),'PARAMETRI SISMICI'!$G$20*'PARAMETRI SISMICI'!$G$23*'PARAMETRI SISMICI'!$G$29*'PARAMETRI SISMICI'!$G$9*(('PARAMETRI SISMICI'!$G$26*'PARAMETRI SISMICI'!$G$27)/B349^2))))</f>
        <v>7.7674117189854869E-2</v>
      </c>
      <c r="D349" s="26">
        <f>1/'PARAMETRI SISMICI'!$G$19*IF(B349&lt;'PARAMETRI SISMICI'!$G$25,'PARAMETRI SISMICI'!$G$20*'PARAMETRI SISMICI'!$G$23*'PARAMETRI SISMICI'!$G$30*'PARAMETRI SISMICI'!$G$9*(B349/'PARAMETRI SISMICI'!$G$25+1/('PARAMETRI SISMICI'!$G$30*'PARAMETRI SISMICI'!$G$9)*(1-B349/'PARAMETRI SISMICI'!$G$25)),IF(B349&lt;'PARAMETRI SISMICI'!$G$26,'PARAMETRI SISMICI'!$G$20*'PARAMETRI SISMICI'!$G$23*'PARAMETRI SISMICI'!$G$30*'PARAMETRI SISMICI'!$G$9,IF(B349&lt;'PARAMETRI SISMICI'!$G$27,'PARAMETRI SISMICI'!$G$20*'PARAMETRI SISMICI'!$G$23*'PARAMETRI SISMICI'!$G$30*'PARAMETRI SISMICI'!$G$9*('PARAMETRI SISMICI'!$G$26/B349),'PARAMETRI SISMICI'!$G$20*'PARAMETRI SISMICI'!$G$23*'PARAMETRI SISMICI'!$G$30*'PARAMETRI SISMICI'!$G$9*(('PARAMETRI SISMICI'!$G$26*'PARAMETRI SISMICI'!$G$27)/B349^2))))</f>
        <v>2.697017957981071E-2</v>
      </c>
      <c r="E349" s="5"/>
      <c r="F349" s="5"/>
      <c r="G349" s="5"/>
      <c r="H349" s="5"/>
      <c r="I349" s="5"/>
      <c r="J349" s="5"/>
      <c r="K349" s="5"/>
      <c r="L349" s="5"/>
      <c r="M349" s="5"/>
      <c r="N349" s="5"/>
    </row>
    <row r="350" spans="2:14" x14ac:dyDescent="0.25">
      <c r="B350" s="32">
        <f t="shared" si="5"/>
        <v>3.3899999999999717</v>
      </c>
      <c r="C350" s="26">
        <f>1/'PARAMETRI SISMICI'!$G$19*IF(B350&lt;'PARAMETRI SISMICI'!$G$25,'PARAMETRI SISMICI'!$G$20*'PARAMETRI SISMICI'!$G$23*'PARAMETRI SISMICI'!$G$29*'PARAMETRI SISMICI'!$G$9*(B350/'PARAMETRI SISMICI'!$G$25+1/('PARAMETRI SISMICI'!$G$29*'PARAMETRI SISMICI'!$G$9)*(1-B350/'PARAMETRI SISMICI'!$G$25)),IF(B350&lt;'PARAMETRI SISMICI'!$G$26,'PARAMETRI SISMICI'!$G$20*'PARAMETRI SISMICI'!$G$23*'PARAMETRI SISMICI'!$G$29*'PARAMETRI SISMICI'!$G$9,IF(B350&lt;'PARAMETRI SISMICI'!$G$27,'PARAMETRI SISMICI'!$G$20*'PARAMETRI SISMICI'!$G$23*'PARAMETRI SISMICI'!$G$29*'PARAMETRI SISMICI'!$G$9*('PARAMETRI SISMICI'!$G$26/B350),'PARAMETRI SISMICI'!$G$20*'PARAMETRI SISMICI'!$G$23*'PARAMETRI SISMICI'!$G$29*'PARAMETRI SISMICI'!$G$9*(('PARAMETRI SISMICI'!$G$26*'PARAMETRI SISMICI'!$G$27)/B350^2))))</f>
        <v>7.7216538702567658E-2</v>
      </c>
      <c r="D350" s="26">
        <f>1/'PARAMETRI SISMICI'!$G$19*IF(B350&lt;'PARAMETRI SISMICI'!$G$25,'PARAMETRI SISMICI'!$G$20*'PARAMETRI SISMICI'!$G$23*'PARAMETRI SISMICI'!$G$30*'PARAMETRI SISMICI'!$G$9*(B350/'PARAMETRI SISMICI'!$G$25+1/('PARAMETRI SISMICI'!$G$30*'PARAMETRI SISMICI'!$G$9)*(1-B350/'PARAMETRI SISMICI'!$G$25)),IF(B350&lt;'PARAMETRI SISMICI'!$G$26,'PARAMETRI SISMICI'!$G$20*'PARAMETRI SISMICI'!$G$23*'PARAMETRI SISMICI'!$G$30*'PARAMETRI SISMICI'!$G$9,IF(B350&lt;'PARAMETRI SISMICI'!$G$27,'PARAMETRI SISMICI'!$G$20*'PARAMETRI SISMICI'!$G$23*'PARAMETRI SISMICI'!$G$30*'PARAMETRI SISMICI'!$G$9*('PARAMETRI SISMICI'!$G$26/B350),'PARAMETRI SISMICI'!$G$20*'PARAMETRI SISMICI'!$G$23*'PARAMETRI SISMICI'!$G$30*'PARAMETRI SISMICI'!$G$9*(('PARAMETRI SISMICI'!$G$26*'PARAMETRI SISMICI'!$G$27)/B350^2))))</f>
        <v>2.6811298160613766E-2</v>
      </c>
      <c r="E350" s="5"/>
      <c r="F350" s="5"/>
      <c r="G350" s="5"/>
      <c r="H350" s="5"/>
      <c r="I350" s="5"/>
      <c r="J350" s="5"/>
      <c r="K350" s="5"/>
      <c r="L350" s="5"/>
      <c r="M350" s="5"/>
      <c r="N350" s="5"/>
    </row>
    <row r="351" spans="2:14" x14ac:dyDescent="0.25">
      <c r="B351" s="32">
        <f t="shared" si="5"/>
        <v>3.3999999999999715</v>
      </c>
      <c r="C351" s="26">
        <f>1/'PARAMETRI SISMICI'!$G$19*IF(B351&lt;'PARAMETRI SISMICI'!$G$25,'PARAMETRI SISMICI'!$G$20*'PARAMETRI SISMICI'!$G$23*'PARAMETRI SISMICI'!$G$29*'PARAMETRI SISMICI'!$G$9*(B351/'PARAMETRI SISMICI'!$G$25+1/('PARAMETRI SISMICI'!$G$29*'PARAMETRI SISMICI'!$G$9)*(1-B351/'PARAMETRI SISMICI'!$G$25)),IF(B351&lt;'PARAMETRI SISMICI'!$G$26,'PARAMETRI SISMICI'!$G$20*'PARAMETRI SISMICI'!$G$23*'PARAMETRI SISMICI'!$G$29*'PARAMETRI SISMICI'!$G$9,IF(B351&lt;'PARAMETRI SISMICI'!$G$27,'PARAMETRI SISMICI'!$G$20*'PARAMETRI SISMICI'!$G$23*'PARAMETRI SISMICI'!$G$29*'PARAMETRI SISMICI'!$G$9*('PARAMETRI SISMICI'!$G$26/B351),'PARAMETRI SISMICI'!$G$20*'PARAMETRI SISMICI'!$G$23*'PARAMETRI SISMICI'!$G$29*'PARAMETRI SISMICI'!$G$9*(('PARAMETRI SISMICI'!$G$26*'PARAMETRI SISMICI'!$G$27)/B351^2))))</f>
        <v>7.6762991732160724E-2</v>
      </c>
      <c r="D351" s="26">
        <f>1/'PARAMETRI SISMICI'!$G$19*IF(B351&lt;'PARAMETRI SISMICI'!$G$25,'PARAMETRI SISMICI'!$G$20*'PARAMETRI SISMICI'!$G$23*'PARAMETRI SISMICI'!$G$30*'PARAMETRI SISMICI'!$G$9*(B351/'PARAMETRI SISMICI'!$G$25+1/('PARAMETRI SISMICI'!$G$30*'PARAMETRI SISMICI'!$G$9)*(1-B351/'PARAMETRI SISMICI'!$G$25)),IF(B351&lt;'PARAMETRI SISMICI'!$G$26,'PARAMETRI SISMICI'!$G$20*'PARAMETRI SISMICI'!$G$23*'PARAMETRI SISMICI'!$G$30*'PARAMETRI SISMICI'!$G$9,IF(B351&lt;'PARAMETRI SISMICI'!$G$27,'PARAMETRI SISMICI'!$G$20*'PARAMETRI SISMICI'!$G$23*'PARAMETRI SISMICI'!$G$30*'PARAMETRI SISMICI'!$G$9*('PARAMETRI SISMICI'!$G$26/B351),'PARAMETRI SISMICI'!$G$20*'PARAMETRI SISMICI'!$G$23*'PARAMETRI SISMICI'!$G$30*'PARAMETRI SISMICI'!$G$9*(('PARAMETRI SISMICI'!$G$26*'PARAMETRI SISMICI'!$G$27)/B351^2))))</f>
        <v>2.6653816573666909E-2</v>
      </c>
      <c r="E351" s="5"/>
      <c r="F351" s="5"/>
      <c r="G351" s="5"/>
      <c r="H351" s="5"/>
      <c r="I351" s="5"/>
      <c r="J351" s="5"/>
      <c r="K351" s="5"/>
      <c r="L351" s="5"/>
      <c r="M351" s="5"/>
      <c r="N351" s="5"/>
    </row>
    <row r="352" spans="2:14" x14ac:dyDescent="0.25">
      <c r="B352" s="32">
        <f t="shared" si="5"/>
        <v>3.4099999999999713</v>
      </c>
      <c r="C352" s="26">
        <f>1/'PARAMETRI SISMICI'!$G$19*IF(B352&lt;'PARAMETRI SISMICI'!$G$25,'PARAMETRI SISMICI'!$G$20*'PARAMETRI SISMICI'!$G$23*'PARAMETRI SISMICI'!$G$29*'PARAMETRI SISMICI'!$G$9*(B352/'PARAMETRI SISMICI'!$G$25+1/('PARAMETRI SISMICI'!$G$29*'PARAMETRI SISMICI'!$G$9)*(1-B352/'PARAMETRI SISMICI'!$G$25)),IF(B352&lt;'PARAMETRI SISMICI'!$G$26,'PARAMETRI SISMICI'!$G$20*'PARAMETRI SISMICI'!$G$23*'PARAMETRI SISMICI'!$G$29*'PARAMETRI SISMICI'!$G$9,IF(B352&lt;'PARAMETRI SISMICI'!$G$27,'PARAMETRI SISMICI'!$G$20*'PARAMETRI SISMICI'!$G$23*'PARAMETRI SISMICI'!$G$29*'PARAMETRI SISMICI'!$G$9*('PARAMETRI SISMICI'!$G$26/B352),'PARAMETRI SISMICI'!$G$20*'PARAMETRI SISMICI'!$G$23*'PARAMETRI SISMICI'!$G$29*'PARAMETRI SISMICI'!$G$9*(('PARAMETRI SISMICI'!$G$26*'PARAMETRI SISMICI'!$G$27)/B352^2))))</f>
        <v>7.6313429057522558E-2</v>
      </c>
      <c r="D352" s="26">
        <f>1/'PARAMETRI SISMICI'!$G$19*IF(B352&lt;'PARAMETRI SISMICI'!$G$25,'PARAMETRI SISMICI'!$G$20*'PARAMETRI SISMICI'!$G$23*'PARAMETRI SISMICI'!$G$30*'PARAMETRI SISMICI'!$G$9*(B352/'PARAMETRI SISMICI'!$G$25+1/('PARAMETRI SISMICI'!$G$30*'PARAMETRI SISMICI'!$G$9)*(1-B352/'PARAMETRI SISMICI'!$G$25)),IF(B352&lt;'PARAMETRI SISMICI'!$G$26,'PARAMETRI SISMICI'!$G$20*'PARAMETRI SISMICI'!$G$23*'PARAMETRI SISMICI'!$G$30*'PARAMETRI SISMICI'!$G$9,IF(B352&lt;'PARAMETRI SISMICI'!$G$27,'PARAMETRI SISMICI'!$G$20*'PARAMETRI SISMICI'!$G$23*'PARAMETRI SISMICI'!$G$30*'PARAMETRI SISMICI'!$G$9*('PARAMETRI SISMICI'!$G$26/B352),'PARAMETRI SISMICI'!$G$20*'PARAMETRI SISMICI'!$G$23*'PARAMETRI SISMICI'!$G$30*'PARAMETRI SISMICI'!$G$9*(('PARAMETRI SISMICI'!$G$26*'PARAMETRI SISMICI'!$G$27)/B352^2))))</f>
        <v>2.6497718422750883E-2</v>
      </c>
      <c r="E352" s="5"/>
      <c r="F352" s="5"/>
      <c r="G352" s="5"/>
      <c r="H352" s="5"/>
      <c r="I352" s="5"/>
      <c r="J352" s="5"/>
      <c r="K352" s="5"/>
      <c r="L352" s="5"/>
      <c r="M352" s="5"/>
      <c r="N352" s="5"/>
    </row>
    <row r="353" spans="2:14" x14ac:dyDescent="0.25">
      <c r="B353" s="32">
        <f t="shared" si="5"/>
        <v>3.4199999999999711</v>
      </c>
      <c r="C353" s="26">
        <f>1/'PARAMETRI SISMICI'!$G$19*IF(B353&lt;'PARAMETRI SISMICI'!$G$25,'PARAMETRI SISMICI'!$G$20*'PARAMETRI SISMICI'!$G$23*'PARAMETRI SISMICI'!$G$29*'PARAMETRI SISMICI'!$G$9*(B353/'PARAMETRI SISMICI'!$G$25+1/('PARAMETRI SISMICI'!$G$29*'PARAMETRI SISMICI'!$G$9)*(1-B353/'PARAMETRI SISMICI'!$G$25)),IF(B353&lt;'PARAMETRI SISMICI'!$G$26,'PARAMETRI SISMICI'!$G$20*'PARAMETRI SISMICI'!$G$23*'PARAMETRI SISMICI'!$G$29*'PARAMETRI SISMICI'!$G$9,IF(B353&lt;'PARAMETRI SISMICI'!$G$27,'PARAMETRI SISMICI'!$G$20*'PARAMETRI SISMICI'!$G$23*'PARAMETRI SISMICI'!$G$29*'PARAMETRI SISMICI'!$G$9*('PARAMETRI SISMICI'!$G$26/B353),'PARAMETRI SISMICI'!$G$20*'PARAMETRI SISMICI'!$G$23*'PARAMETRI SISMICI'!$G$29*'PARAMETRI SISMICI'!$G$9*(('PARAMETRI SISMICI'!$G$26*'PARAMETRI SISMICI'!$G$27)/B353^2))))</f>
        <v>7.5867804146898032E-2</v>
      </c>
      <c r="D353" s="26">
        <f>1/'PARAMETRI SISMICI'!$G$19*IF(B353&lt;'PARAMETRI SISMICI'!$G$25,'PARAMETRI SISMICI'!$G$20*'PARAMETRI SISMICI'!$G$23*'PARAMETRI SISMICI'!$G$30*'PARAMETRI SISMICI'!$G$9*(B353/'PARAMETRI SISMICI'!$G$25+1/('PARAMETRI SISMICI'!$G$30*'PARAMETRI SISMICI'!$G$9)*(1-B353/'PARAMETRI SISMICI'!$G$25)),IF(B353&lt;'PARAMETRI SISMICI'!$G$26,'PARAMETRI SISMICI'!$G$20*'PARAMETRI SISMICI'!$G$23*'PARAMETRI SISMICI'!$G$30*'PARAMETRI SISMICI'!$G$9,IF(B353&lt;'PARAMETRI SISMICI'!$G$27,'PARAMETRI SISMICI'!$G$20*'PARAMETRI SISMICI'!$G$23*'PARAMETRI SISMICI'!$G$30*'PARAMETRI SISMICI'!$G$9*('PARAMETRI SISMICI'!$G$26/B353),'PARAMETRI SISMICI'!$G$20*'PARAMETRI SISMICI'!$G$23*'PARAMETRI SISMICI'!$G$30*'PARAMETRI SISMICI'!$G$9*(('PARAMETRI SISMICI'!$G$26*'PARAMETRI SISMICI'!$G$27)/B353^2))))</f>
        <v>2.6342987551006256E-2</v>
      </c>
      <c r="E353" s="5"/>
      <c r="F353" s="5"/>
      <c r="G353" s="5"/>
      <c r="H353" s="5"/>
      <c r="I353" s="5"/>
      <c r="J353" s="5"/>
      <c r="K353" s="5"/>
      <c r="L353" s="5"/>
      <c r="M353" s="5"/>
      <c r="N353" s="5"/>
    </row>
    <row r="354" spans="2:14" x14ac:dyDescent="0.25">
      <c r="B354" s="32">
        <f t="shared" si="5"/>
        <v>3.4299999999999708</v>
      </c>
      <c r="C354" s="26">
        <f>1/'PARAMETRI SISMICI'!$G$19*IF(B354&lt;'PARAMETRI SISMICI'!$G$25,'PARAMETRI SISMICI'!$G$20*'PARAMETRI SISMICI'!$G$23*'PARAMETRI SISMICI'!$G$29*'PARAMETRI SISMICI'!$G$9*(B354/'PARAMETRI SISMICI'!$G$25+1/('PARAMETRI SISMICI'!$G$29*'PARAMETRI SISMICI'!$G$9)*(1-B354/'PARAMETRI SISMICI'!$G$25)),IF(B354&lt;'PARAMETRI SISMICI'!$G$26,'PARAMETRI SISMICI'!$G$20*'PARAMETRI SISMICI'!$G$23*'PARAMETRI SISMICI'!$G$29*'PARAMETRI SISMICI'!$G$9,IF(B354&lt;'PARAMETRI SISMICI'!$G$27,'PARAMETRI SISMICI'!$G$20*'PARAMETRI SISMICI'!$G$23*'PARAMETRI SISMICI'!$G$29*'PARAMETRI SISMICI'!$G$9*('PARAMETRI SISMICI'!$G$26/B354),'PARAMETRI SISMICI'!$G$20*'PARAMETRI SISMICI'!$G$23*'PARAMETRI SISMICI'!$G$29*'PARAMETRI SISMICI'!$G$9*(('PARAMETRI SISMICI'!$G$26*'PARAMETRI SISMICI'!$G$27)/B354^2))))</f>
        <v>7.5426071145847234E-2</v>
      </c>
      <c r="D354" s="26">
        <f>1/'PARAMETRI SISMICI'!$G$19*IF(B354&lt;'PARAMETRI SISMICI'!$G$25,'PARAMETRI SISMICI'!$G$20*'PARAMETRI SISMICI'!$G$23*'PARAMETRI SISMICI'!$G$30*'PARAMETRI SISMICI'!$G$9*(B354/'PARAMETRI SISMICI'!$G$25+1/('PARAMETRI SISMICI'!$G$30*'PARAMETRI SISMICI'!$G$9)*(1-B354/'PARAMETRI SISMICI'!$G$25)),IF(B354&lt;'PARAMETRI SISMICI'!$G$26,'PARAMETRI SISMICI'!$G$20*'PARAMETRI SISMICI'!$G$23*'PARAMETRI SISMICI'!$G$30*'PARAMETRI SISMICI'!$G$9,IF(B354&lt;'PARAMETRI SISMICI'!$G$27,'PARAMETRI SISMICI'!$G$20*'PARAMETRI SISMICI'!$G$23*'PARAMETRI SISMICI'!$G$30*'PARAMETRI SISMICI'!$G$9*('PARAMETRI SISMICI'!$G$26/B354),'PARAMETRI SISMICI'!$G$20*'PARAMETRI SISMICI'!$G$23*'PARAMETRI SISMICI'!$G$30*'PARAMETRI SISMICI'!$G$9*(('PARAMETRI SISMICI'!$G$26*'PARAMETRI SISMICI'!$G$27)/B354^2))))</f>
        <v>2.6189608036752507E-2</v>
      </c>
      <c r="E354" s="5"/>
      <c r="F354" s="5"/>
      <c r="G354" s="5"/>
      <c r="H354" s="5"/>
      <c r="I354" s="5"/>
      <c r="J354" s="5"/>
      <c r="K354" s="5"/>
      <c r="L354" s="5"/>
      <c r="M354" s="5"/>
      <c r="N354" s="5"/>
    </row>
    <row r="355" spans="2:14" x14ac:dyDescent="0.25">
      <c r="B355" s="32">
        <f t="shared" si="5"/>
        <v>3.4399999999999706</v>
      </c>
      <c r="C355" s="26">
        <f>1/'PARAMETRI SISMICI'!$G$19*IF(B355&lt;'PARAMETRI SISMICI'!$G$25,'PARAMETRI SISMICI'!$G$20*'PARAMETRI SISMICI'!$G$23*'PARAMETRI SISMICI'!$G$29*'PARAMETRI SISMICI'!$G$9*(B355/'PARAMETRI SISMICI'!$G$25+1/('PARAMETRI SISMICI'!$G$29*'PARAMETRI SISMICI'!$G$9)*(1-B355/'PARAMETRI SISMICI'!$G$25)),IF(B355&lt;'PARAMETRI SISMICI'!$G$26,'PARAMETRI SISMICI'!$G$20*'PARAMETRI SISMICI'!$G$23*'PARAMETRI SISMICI'!$G$29*'PARAMETRI SISMICI'!$G$9,IF(B355&lt;'PARAMETRI SISMICI'!$G$27,'PARAMETRI SISMICI'!$G$20*'PARAMETRI SISMICI'!$G$23*'PARAMETRI SISMICI'!$G$29*'PARAMETRI SISMICI'!$G$9*('PARAMETRI SISMICI'!$G$26/B355),'PARAMETRI SISMICI'!$G$20*'PARAMETRI SISMICI'!$G$23*'PARAMETRI SISMICI'!$G$29*'PARAMETRI SISMICI'!$G$9*(('PARAMETRI SISMICI'!$G$26*'PARAMETRI SISMICI'!$G$27)/B355^2))))</f>
        <v>7.4988184865449087E-2</v>
      </c>
      <c r="D355" s="26">
        <f>1/'PARAMETRI SISMICI'!$G$19*IF(B355&lt;'PARAMETRI SISMICI'!$G$25,'PARAMETRI SISMICI'!$G$20*'PARAMETRI SISMICI'!$G$23*'PARAMETRI SISMICI'!$G$30*'PARAMETRI SISMICI'!$G$9*(B355/'PARAMETRI SISMICI'!$G$25+1/('PARAMETRI SISMICI'!$G$30*'PARAMETRI SISMICI'!$G$9)*(1-B355/'PARAMETRI SISMICI'!$G$25)),IF(B355&lt;'PARAMETRI SISMICI'!$G$26,'PARAMETRI SISMICI'!$G$20*'PARAMETRI SISMICI'!$G$23*'PARAMETRI SISMICI'!$G$30*'PARAMETRI SISMICI'!$G$9,IF(B355&lt;'PARAMETRI SISMICI'!$G$27,'PARAMETRI SISMICI'!$G$20*'PARAMETRI SISMICI'!$G$23*'PARAMETRI SISMICI'!$G$30*'PARAMETRI SISMICI'!$G$9*('PARAMETRI SISMICI'!$G$26/B355),'PARAMETRI SISMICI'!$G$20*'PARAMETRI SISMICI'!$G$23*'PARAMETRI SISMICI'!$G$30*'PARAMETRI SISMICI'!$G$9*(('PARAMETRI SISMICI'!$G$26*'PARAMETRI SISMICI'!$G$27)/B355^2))))</f>
        <v>2.6037564189392036E-2</v>
      </c>
      <c r="E355" s="5"/>
      <c r="F355" s="5"/>
      <c r="G355" s="5"/>
      <c r="H355" s="5"/>
      <c r="I355" s="5"/>
      <c r="J355" s="5"/>
      <c r="K355" s="5"/>
      <c r="L355" s="5"/>
      <c r="M355" s="5"/>
      <c r="N355" s="5"/>
    </row>
    <row r="356" spans="2:14" x14ac:dyDescent="0.25">
      <c r="B356" s="32">
        <f t="shared" si="5"/>
        <v>3.4499999999999704</v>
      </c>
      <c r="C356" s="26">
        <f>1/'PARAMETRI SISMICI'!$G$19*IF(B356&lt;'PARAMETRI SISMICI'!$G$25,'PARAMETRI SISMICI'!$G$20*'PARAMETRI SISMICI'!$G$23*'PARAMETRI SISMICI'!$G$29*'PARAMETRI SISMICI'!$G$9*(B356/'PARAMETRI SISMICI'!$G$25+1/('PARAMETRI SISMICI'!$G$29*'PARAMETRI SISMICI'!$G$9)*(1-B356/'PARAMETRI SISMICI'!$G$25)),IF(B356&lt;'PARAMETRI SISMICI'!$G$26,'PARAMETRI SISMICI'!$G$20*'PARAMETRI SISMICI'!$G$23*'PARAMETRI SISMICI'!$G$29*'PARAMETRI SISMICI'!$G$9,IF(B356&lt;'PARAMETRI SISMICI'!$G$27,'PARAMETRI SISMICI'!$G$20*'PARAMETRI SISMICI'!$G$23*'PARAMETRI SISMICI'!$G$29*'PARAMETRI SISMICI'!$G$9*('PARAMETRI SISMICI'!$G$26/B356),'PARAMETRI SISMICI'!$G$20*'PARAMETRI SISMICI'!$G$23*'PARAMETRI SISMICI'!$G$29*'PARAMETRI SISMICI'!$G$9*(('PARAMETRI SISMICI'!$G$26*'PARAMETRI SISMICI'!$G$27)/B356^2))))</f>
        <v>7.4554100770743814E-2</v>
      </c>
      <c r="D356" s="26">
        <f>1/'PARAMETRI SISMICI'!$G$19*IF(B356&lt;'PARAMETRI SISMICI'!$G$25,'PARAMETRI SISMICI'!$G$20*'PARAMETRI SISMICI'!$G$23*'PARAMETRI SISMICI'!$G$30*'PARAMETRI SISMICI'!$G$9*(B356/'PARAMETRI SISMICI'!$G$25+1/('PARAMETRI SISMICI'!$G$30*'PARAMETRI SISMICI'!$G$9)*(1-B356/'PARAMETRI SISMICI'!$G$25)),IF(B356&lt;'PARAMETRI SISMICI'!$G$26,'PARAMETRI SISMICI'!$G$20*'PARAMETRI SISMICI'!$G$23*'PARAMETRI SISMICI'!$G$30*'PARAMETRI SISMICI'!$G$9,IF(B356&lt;'PARAMETRI SISMICI'!$G$27,'PARAMETRI SISMICI'!$G$20*'PARAMETRI SISMICI'!$G$23*'PARAMETRI SISMICI'!$G$30*'PARAMETRI SISMICI'!$G$9*('PARAMETRI SISMICI'!$G$26/B356),'PARAMETRI SISMICI'!$G$20*'PARAMETRI SISMICI'!$G$23*'PARAMETRI SISMICI'!$G$30*'PARAMETRI SISMICI'!$G$9*(('PARAMETRI SISMICI'!$G$26*'PARAMETRI SISMICI'!$G$27)/B356^2))))</f>
        <v>2.5886840545397156E-2</v>
      </c>
      <c r="E356" s="5"/>
      <c r="F356" s="5"/>
      <c r="G356" s="5"/>
      <c r="H356" s="5"/>
      <c r="I356" s="5"/>
      <c r="J356" s="5"/>
      <c r="K356" s="5"/>
      <c r="L356" s="5"/>
      <c r="M356" s="5"/>
      <c r="N356" s="5"/>
    </row>
    <row r="357" spans="2:14" x14ac:dyDescent="0.25">
      <c r="B357" s="32">
        <f t="shared" si="5"/>
        <v>3.4599999999999702</v>
      </c>
      <c r="C357" s="26">
        <f>1/'PARAMETRI SISMICI'!$G$19*IF(B357&lt;'PARAMETRI SISMICI'!$G$25,'PARAMETRI SISMICI'!$G$20*'PARAMETRI SISMICI'!$G$23*'PARAMETRI SISMICI'!$G$29*'PARAMETRI SISMICI'!$G$9*(B357/'PARAMETRI SISMICI'!$G$25+1/('PARAMETRI SISMICI'!$G$29*'PARAMETRI SISMICI'!$G$9)*(1-B357/'PARAMETRI SISMICI'!$G$25)),IF(B357&lt;'PARAMETRI SISMICI'!$G$26,'PARAMETRI SISMICI'!$G$20*'PARAMETRI SISMICI'!$G$23*'PARAMETRI SISMICI'!$G$29*'PARAMETRI SISMICI'!$G$9,IF(B357&lt;'PARAMETRI SISMICI'!$G$27,'PARAMETRI SISMICI'!$G$20*'PARAMETRI SISMICI'!$G$23*'PARAMETRI SISMICI'!$G$29*'PARAMETRI SISMICI'!$G$9*('PARAMETRI SISMICI'!$G$26/B357),'PARAMETRI SISMICI'!$G$20*'PARAMETRI SISMICI'!$G$23*'PARAMETRI SISMICI'!$G$29*'PARAMETRI SISMICI'!$G$9*(('PARAMETRI SISMICI'!$G$26*'PARAMETRI SISMICI'!$G$27)/B357^2))))</f>
        <v>7.4123774969409126E-2</v>
      </c>
      <c r="D357" s="26">
        <f>1/'PARAMETRI SISMICI'!$G$19*IF(B357&lt;'PARAMETRI SISMICI'!$G$25,'PARAMETRI SISMICI'!$G$20*'PARAMETRI SISMICI'!$G$23*'PARAMETRI SISMICI'!$G$30*'PARAMETRI SISMICI'!$G$9*(B357/'PARAMETRI SISMICI'!$G$25+1/('PARAMETRI SISMICI'!$G$30*'PARAMETRI SISMICI'!$G$9)*(1-B357/'PARAMETRI SISMICI'!$G$25)),IF(B357&lt;'PARAMETRI SISMICI'!$G$26,'PARAMETRI SISMICI'!$G$20*'PARAMETRI SISMICI'!$G$23*'PARAMETRI SISMICI'!$G$30*'PARAMETRI SISMICI'!$G$9,IF(B357&lt;'PARAMETRI SISMICI'!$G$27,'PARAMETRI SISMICI'!$G$20*'PARAMETRI SISMICI'!$G$23*'PARAMETRI SISMICI'!$G$30*'PARAMETRI SISMICI'!$G$9*('PARAMETRI SISMICI'!$G$26/B357),'PARAMETRI SISMICI'!$G$20*'PARAMETRI SISMICI'!$G$23*'PARAMETRI SISMICI'!$G$30*'PARAMETRI SISMICI'!$G$9*(('PARAMETRI SISMICI'!$G$26*'PARAMETRI SISMICI'!$G$27)/B357^2))))</f>
        <v>2.5737421864378166E-2</v>
      </c>
      <c r="E357" s="5"/>
      <c r="F357" s="5"/>
      <c r="G357" s="5"/>
      <c r="H357" s="5"/>
      <c r="I357" s="5"/>
      <c r="J357" s="5"/>
      <c r="K357" s="5"/>
      <c r="L357" s="5"/>
      <c r="M357" s="5"/>
      <c r="N357" s="5"/>
    </row>
    <row r="358" spans="2:14" x14ac:dyDescent="0.25">
      <c r="B358" s="32">
        <f t="shared" si="5"/>
        <v>3.46999999999997</v>
      </c>
      <c r="C358" s="26">
        <f>1/'PARAMETRI SISMICI'!$G$19*IF(B358&lt;'PARAMETRI SISMICI'!$G$25,'PARAMETRI SISMICI'!$G$20*'PARAMETRI SISMICI'!$G$23*'PARAMETRI SISMICI'!$G$29*'PARAMETRI SISMICI'!$G$9*(B358/'PARAMETRI SISMICI'!$G$25+1/('PARAMETRI SISMICI'!$G$29*'PARAMETRI SISMICI'!$G$9)*(1-B358/'PARAMETRI SISMICI'!$G$25)),IF(B358&lt;'PARAMETRI SISMICI'!$G$26,'PARAMETRI SISMICI'!$G$20*'PARAMETRI SISMICI'!$G$23*'PARAMETRI SISMICI'!$G$29*'PARAMETRI SISMICI'!$G$9,IF(B358&lt;'PARAMETRI SISMICI'!$G$27,'PARAMETRI SISMICI'!$G$20*'PARAMETRI SISMICI'!$G$23*'PARAMETRI SISMICI'!$G$29*'PARAMETRI SISMICI'!$G$9*('PARAMETRI SISMICI'!$G$26/B358),'PARAMETRI SISMICI'!$G$20*'PARAMETRI SISMICI'!$G$23*'PARAMETRI SISMICI'!$G$29*'PARAMETRI SISMICI'!$G$9*(('PARAMETRI SISMICI'!$G$26*'PARAMETRI SISMICI'!$G$27)/B358^2))))</f>
        <v>7.3697164200664272E-2</v>
      </c>
      <c r="D358" s="26">
        <f>1/'PARAMETRI SISMICI'!$G$19*IF(B358&lt;'PARAMETRI SISMICI'!$G$25,'PARAMETRI SISMICI'!$G$20*'PARAMETRI SISMICI'!$G$23*'PARAMETRI SISMICI'!$G$30*'PARAMETRI SISMICI'!$G$9*(B358/'PARAMETRI SISMICI'!$G$25+1/('PARAMETRI SISMICI'!$G$30*'PARAMETRI SISMICI'!$G$9)*(1-B358/'PARAMETRI SISMICI'!$G$25)),IF(B358&lt;'PARAMETRI SISMICI'!$G$26,'PARAMETRI SISMICI'!$G$20*'PARAMETRI SISMICI'!$G$23*'PARAMETRI SISMICI'!$G$30*'PARAMETRI SISMICI'!$G$9,IF(B358&lt;'PARAMETRI SISMICI'!$G$27,'PARAMETRI SISMICI'!$G$20*'PARAMETRI SISMICI'!$G$23*'PARAMETRI SISMICI'!$G$30*'PARAMETRI SISMICI'!$G$9*('PARAMETRI SISMICI'!$G$26/B358),'PARAMETRI SISMICI'!$G$20*'PARAMETRI SISMICI'!$G$23*'PARAMETRI SISMICI'!$G$30*'PARAMETRI SISMICI'!$G$9*(('PARAMETRI SISMICI'!$G$26*'PARAMETRI SISMICI'!$G$27)/B358^2))))</f>
        <v>2.5589293125230648E-2</v>
      </c>
      <c r="E358" s="5"/>
      <c r="F358" s="5"/>
      <c r="G358" s="5"/>
      <c r="H358" s="5"/>
      <c r="I358" s="5"/>
      <c r="J358" s="5"/>
      <c r="K358" s="5"/>
      <c r="L358" s="5"/>
      <c r="M358" s="5"/>
      <c r="N358" s="5"/>
    </row>
    <row r="359" spans="2:14" x14ac:dyDescent="0.25">
      <c r="B359" s="32">
        <f t="shared" si="5"/>
        <v>3.4799999999999698</v>
      </c>
      <c r="C359" s="26">
        <f>1/'PARAMETRI SISMICI'!$G$19*IF(B359&lt;'PARAMETRI SISMICI'!$G$25,'PARAMETRI SISMICI'!$G$20*'PARAMETRI SISMICI'!$G$23*'PARAMETRI SISMICI'!$G$29*'PARAMETRI SISMICI'!$G$9*(B359/'PARAMETRI SISMICI'!$G$25+1/('PARAMETRI SISMICI'!$G$29*'PARAMETRI SISMICI'!$G$9)*(1-B359/'PARAMETRI SISMICI'!$G$25)),IF(B359&lt;'PARAMETRI SISMICI'!$G$26,'PARAMETRI SISMICI'!$G$20*'PARAMETRI SISMICI'!$G$23*'PARAMETRI SISMICI'!$G$29*'PARAMETRI SISMICI'!$G$9,IF(B359&lt;'PARAMETRI SISMICI'!$G$27,'PARAMETRI SISMICI'!$G$20*'PARAMETRI SISMICI'!$G$23*'PARAMETRI SISMICI'!$G$29*'PARAMETRI SISMICI'!$G$9*('PARAMETRI SISMICI'!$G$26/B359),'PARAMETRI SISMICI'!$G$20*'PARAMETRI SISMICI'!$G$23*'PARAMETRI SISMICI'!$G$29*'PARAMETRI SISMICI'!$G$9*(('PARAMETRI SISMICI'!$G$26*'PARAMETRI SISMICI'!$G$27)/B359^2))))</f>
        <v>7.3274225824397091E-2</v>
      </c>
      <c r="D359" s="26">
        <f>1/'PARAMETRI SISMICI'!$G$19*IF(B359&lt;'PARAMETRI SISMICI'!$G$25,'PARAMETRI SISMICI'!$G$20*'PARAMETRI SISMICI'!$G$23*'PARAMETRI SISMICI'!$G$30*'PARAMETRI SISMICI'!$G$9*(B359/'PARAMETRI SISMICI'!$G$25+1/('PARAMETRI SISMICI'!$G$30*'PARAMETRI SISMICI'!$G$9)*(1-B359/'PARAMETRI SISMICI'!$G$25)),IF(B359&lt;'PARAMETRI SISMICI'!$G$26,'PARAMETRI SISMICI'!$G$20*'PARAMETRI SISMICI'!$G$23*'PARAMETRI SISMICI'!$G$30*'PARAMETRI SISMICI'!$G$9,IF(B359&lt;'PARAMETRI SISMICI'!$G$27,'PARAMETRI SISMICI'!$G$20*'PARAMETRI SISMICI'!$G$23*'PARAMETRI SISMICI'!$G$30*'PARAMETRI SISMICI'!$G$9*('PARAMETRI SISMICI'!$G$26/B359),'PARAMETRI SISMICI'!$G$20*'PARAMETRI SISMICI'!$G$23*'PARAMETRI SISMICI'!$G$30*'PARAMETRI SISMICI'!$G$9*(('PARAMETRI SISMICI'!$G$26*'PARAMETRI SISMICI'!$G$27)/B359^2))))</f>
        <v>2.54424395223601E-2</v>
      </c>
      <c r="E359" s="5"/>
      <c r="F359" s="5"/>
      <c r="G359" s="5"/>
      <c r="H359" s="5"/>
      <c r="I359" s="5"/>
      <c r="J359" s="5"/>
      <c r="K359" s="5"/>
      <c r="L359" s="5"/>
      <c r="M359" s="5"/>
      <c r="N359" s="5"/>
    </row>
    <row r="360" spans="2:14" x14ac:dyDescent="0.25">
      <c r="B360" s="32">
        <f t="shared" si="5"/>
        <v>3.4899999999999696</v>
      </c>
      <c r="C360" s="26">
        <f>1/'PARAMETRI SISMICI'!$G$19*IF(B360&lt;'PARAMETRI SISMICI'!$G$25,'PARAMETRI SISMICI'!$G$20*'PARAMETRI SISMICI'!$G$23*'PARAMETRI SISMICI'!$G$29*'PARAMETRI SISMICI'!$G$9*(B360/'PARAMETRI SISMICI'!$G$25+1/('PARAMETRI SISMICI'!$G$29*'PARAMETRI SISMICI'!$G$9)*(1-B360/'PARAMETRI SISMICI'!$G$25)),IF(B360&lt;'PARAMETRI SISMICI'!$G$26,'PARAMETRI SISMICI'!$G$20*'PARAMETRI SISMICI'!$G$23*'PARAMETRI SISMICI'!$G$29*'PARAMETRI SISMICI'!$G$9,IF(B360&lt;'PARAMETRI SISMICI'!$G$27,'PARAMETRI SISMICI'!$G$20*'PARAMETRI SISMICI'!$G$23*'PARAMETRI SISMICI'!$G$29*'PARAMETRI SISMICI'!$G$9*('PARAMETRI SISMICI'!$G$26/B360),'PARAMETRI SISMICI'!$G$20*'PARAMETRI SISMICI'!$G$23*'PARAMETRI SISMICI'!$G$29*'PARAMETRI SISMICI'!$G$9*(('PARAMETRI SISMICI'!$G$26*'PARAMETRI SISMICI'!$G$27)/B360^2))))</f>
        <v>7.2854917810508818E-2</v>
      </c>
      <c r="D360" s="26">
        <f>1/'PARAMETRI SISMICI'!$G$19*IF(B360&lt;'PARAMETRI SISMICI'!$G$25,'PARAMETRI SISMICI'!$G$20*'PARAMETRI SISMICI'!$G$23*'PARAMETRI SISMICI'!$G$30*'PARAMETRI SISMICI'!$G$9*(B360/'PARAMETRI SISMICI'!$G$25+1/('PARAMETRI SISMICI'!$G$30*'PARAMETRI SISMICI'!$G$9)*(1-B360/'PARAMETRI SISMICI'!$G$25)),IF(B360&lt;'PARAMETRI SISMICI'!$G$26,'PARAMETRI SISMICI'!$G$20*'PARAMETRI SISMICI'!$G$23*'PARAMETRI SISMICI'!$G$30*'PARAMETRI SISMICI'!$G$9,IF(B360&lt;'PARAMETRI SISMICI'!$G$27,'PARAMETRI SISMICI'!$G$20*'PARAMETRI SISMICI'!$G$23*'PARAMETRI SISMICI'!$G$30*'PARAMETRI SISMICI'!$G$9*('PARAMETRI SISMICI'!$G$26/B360),'PARAMETRI SISMICI'!$G$20*'PARAMETRI SISMICI'!$G$23*'PARAMETRI SISMICI'!$G$30*'PARAMETRI SISMICI'!$G$9*(('PARAMETRI SISMICI'!$G$26*'PARAMETRI SISMICI'!$G$27)/B360^2))))</f>
        <v>2.5296846461982228E-2</v>
      </c>
      <c r="E360" s="5"/>
      <c r="F360" s="5"/>
      <c r="G360" s="5"/>
      <c r="H360" s="5"/>
      <c r="I360" s="5"/>
      <c r="J360" s="5"/>
      <c r="K360" s="5"/>
      <c r="L360" s="5"/>
      <c r="M360" s="5"/>
      <c r="N360" s="5"/>
    </row>
    <row r="361" spans="2:14" x14ac:dyDescent="0.25">
      <c r="B361" s="32">
        <f t="shared" si="5"/>
        <v>3.4999999999999694</v>
      </c>
      <c r="C361" s="26">
        <f>1/'PARAMETRI SISMICI'!$G$19*IF(B361&lt;'PARAMETRI SISMICI'!$G$25,'PARAMETRI SISMICI'!$G$20*'PARAMETRI SISMICI'!$G$23*'PARAMETRI SISMICI'!$G$29*'PARAMETRI SISMICI'!$G$9*(B361/'PARAMETRI SISMICI'!$G$25+1/('PARAMETRI SISMICI'!$G$29*'PARAMETRI SISMICI'!$G$9)*(1-B361/'PARAMETRI SISMICI'!$G$25)),IF(B361&lt;'PARAMETRI SISMICI'!$G$26,'PARAMETRI SISMICI'!$G$20*'PARAMETRI SISMICI'!$G$23*'PARAMETRI SISMICI'!$G$29*'PARAMETRI SISMICI'!$G$9,IF(B361&lt;'PARAMETRI SISMICI'!$G$27,'PARAMETRI SISMICI'!$G$20*'PARAMETRI SISMICI'!$G$23*'PARAMETRI SISMICI'!$G$29*'PARAMETRI SISMICI'!$G$9*('PARAMETRI SISMICI'!$G$26/B361),'PARAMETRI SISMICI'!$G$20*'PARAMETRI SISMICI'!$G$23*'PARAMETRI SISMICI'!$G$29*'PARAMETRI SISMICI'!$G$9*(('PARAMETRI SISMICI'!$G$26*'PARAMETRI SISMICI'!$G$27)/B361^2))))</f>
        <v>7.2439198728471738E-2</v>
      </c>
      <c r="D361" s="26">
        <f>1/'PARAMETRI SISMICI'!$G$19*IF(B361&lt;'PARAMETRI SISMICI'!$G$25,'PARAMETRI SISMICI'!$G$20*'PARAMETRI SISMICI'!$G$23*'PARAMETRI SISMICI'!$G$30*'PARAMETRI SISMICI'!$G$9*(B361/'PARAMETRI SISMICI'!$G$25+1/('PARAMETRI SISMICI'!$G$30*'PARAMETRI SISMICI'!$G$9)*(1-B361/'PARAMETRI SISMICI'!$G$25)),IF(B361&lt;'PARAMETRI SISMICI'!$G$26,'PARAMETRI SISMICI'!$G$20*'PARAMETRI SISMICI'!$G$23*'PARAMETRI SISMICI'!$G$30*'PARAMETRI SISMICI'!$G$9,IF(B361&lt;'PARAMETRI SISMICI'!$G$27,'PARAMETRI SISMICI'!$G$20*'PARAMETRI SISMICI'!$G$23*'PARAMETRI SISMICI'!$G$30*'PARAMETRI SISMICI'!$G$9*('PARAMETRI SISMICI'!$G$26/B361),'PARAMETRI SISMICI'!$G$20*'PARAMETRI SISMICI'!$G$23*'PARAMETRI SISMICI'!$G$30*'PARAMETRI SISMICI'!$G$9*(('PARAMETRI SISMICI'!$G$26*'PARAMETRI SISMICI'!$G$27)/B361^2))))</f>
        <v>2.5152499558497122E-2</v>
      </c>
      <c r="E361" s="5"/>
      <c r="F361" s="5"/>
      <c r="G361" s="5"/>
      <c r="H361" s="5"/>
      <c r="I361" s="5"/>
      <c r="J361" s="5"/>
      <c r="K361" s="5"/>
      <c r="L361" s="5"/>
      <c r="M361" s="5"/>
      <c r="N361" s="5"/>
    </row>
    <row r="362" spans="2:14" x14ac:dyDescent="0.25">
      <c r="B362" s="32">
        <f t="shared" si="5"/>
        <v>3.5099999999999691</v>
      </c>
      <c r="C362" s="26">
        <f>1/'PARAMETRI SISMICI'!$G$19*IF(B362&lt;'PARAMETRI SISMICI'!$G$25,'PARAMETRI SISMICI'!$G$20*'PARAMETRI SISMICI'!$G$23*'PARAMETRI SISMICI'!$G$29*'PARAMETRI SISMICI'!$G$9*(B362/'PARAMETRI SISMICI'!$G$25+1/('PARAMETRI SISMICI'!$G$29*'PARAMETRI SISMICI'!$G$9)*(1-B362/'PARAMETRI SISMICI'!$G$25)),IF(B362&lt;'PARAMETRI SISMICI'!$G$26,'PARAMETRI SISMICI'!$G$20*'PARAMETRI SISMICI'!$G$23*'PARAMETRI SISMICI'!$G$29*'PARAMETRI SISMICI'!$G$9,IF(B362&lt;'PARAMETRI SISMICI'!$G$27,'PARAMETRI SISMICI'!$G$20*'PARAMETRI SISMICI'!$G$23*'PARAMETRI SISMICI'!$G$29*'PARAMETRI SISMICI'!$G$9*('PARAMETRI SISMICI'!$G$26/B362),'PARAMETRI SISMICI'!$G$20*'PARAMETRI SISMICI'!$G$23*'PARAMETRI SISMICI'!$G$29*'PARAMETRI SISMICI'!$G$9*(('PARAMETRI SISMICI'!$G$26*'PARAMETRI SISMICI'!$G$27)/B362^2))))</f>
        <v>7.2027027737094559E-2</v>
      </c>
      <c r="D362" s="26">
        <f>1/'PARAMETRI SISMICI'!$G$19*IF(B362&lt;'PARAMETRI SISMICI'!$G$25,'PARAMETRI SISMICI'!$G$20*'PARAMETRI SISMICI'!$G$23*'PARAMETRI SISMICI'!$G$30*'PARAMETRI SISMICI'!$G$9*(B362/'PARAMETRI SISMICI'!$G$25+1/('PARAMETRI SISMICI'!$G$30*'PARAMETRI SISMICI'!$G$9)*(1-B362/'PARAMETRI SISMICI'!$G$25)),IF(B362&lt;'PARAMETRI SISMICI'!$G$26,'PARAMETRI SISMICI'!$G$20*'PARAMETRI SISMICI'!$G$23*'PARAMETRI SISMICI'!$G$30*'PARAMETRI SISMICI'!$G$9,IF(B362&lt;'PARAMETRI SISMICI'!$G$27,'PARAMETRI SISMICI'!$G$20*'PARAMETRI SISMICI'!$G$23*'PARAMETRI SISMICI'!$G$30*'PARAMETRI SISMICI'!$G$9*('PARAMETRI SISMICI'!$G$26/B362),'PARAMETRI SISMICI'!$G$20*'PARAMETRI SISMICI'!$G$23*'PARAMETRI SISMICI'!$G$30*'PARAMETRI SISMICI'!$G$9*(('PARAMETRI SISMICI'!$G$26*'PARAMETRI SISMICI'!$G$27)/B362^2))))</f>
        <v>2.5009384630935608E-2</v>
      </c>
      <c r="E362" s="5"/>
      <c r="F362" s="5"/>
      <c r="G362" s="5"/>
      <c r="H362" s="5"/>
      <c r="I362" s="5"/>
      <c r="J362" s="5"/>
      <c r="K362" s="5"/>
      <c r="L362" s="5"/>
      <c r="M362" s="5"/>
      <c r="N362" s="5"/>
    </row>
    <row r="363" spans="2:14" x14ac:dyDescent="0.25">
      <c r="B363" s="32">
        <f t="shared" si="5"/>
        <v>3.5199999999999689</v>
      </c>
      <c r="C363" s="26">
        <f>1/'PARAMETRI SISMICI'!$G$19*IF(B363&lt;'PARAMETRI SISMICI'!$G$25,'PARAMETRI SISMICI'!$G$20*'PARAMETRI SISMICI'!$G$23*'PARAMETRI SISMICI'!$G$29*'PARAMETRI SISMICI'!$G$9*(B363/'PARAMETRI SISMICI'!$G$25+1/('PARAMETRI SISMICI'!$G$29*'PARAMETRI SISMICI'!$G$9)*(1-B363/'PARAMETRI SISMICI'!$G$25)),IF(B363&lt;'PARAMETRI SISMICI'!$G$26,'PARAMETRI SISMICI'!$G$20*'PARAMETRI SISMICI'!$G$23*'PARAMETRI SISMICI'!$G$29*'PARAMETRI SISMICI'!$G$9,IF(B363&lt;'PARAMETRI SISMICI'!$G$27,'PARAMETRI SISMICI'!$G$20*'PARAMETRI SISMICI'!$G$23*'PARAMETRI SISMICI'!$G$29*'PARAMETRI SISMICI'!$G$9*('PARAMETRI SISMICI'!$G$26/B363),'PARAMETRI SISMICI'!$G$20*'PARAMETRI SISMICI'!$G$23*'PARAMETRI SISMICI'!$G$29*'PARAMETRI SISMICI'!$G$9*(('PARAMETRI SISMICI'!$G$26*'PARAMETRI SISMICI'!$G$27)/B363^2))))</f>
        <v>7.1618364574491444E-2</v>
      </c>
      <c r="D363" s="26">
        <f>1/'PARAMETRI SISMICI'!$G$19*IF(B363&lt;'PARAMETRI SISMICI'!$G$25,'PARAMETRI SISMICI'!$G$20*'PARAMETRI SISMICI'!$G$23*'PARAMETRI SISMICI'!$G$30*'PARAMETRI SISMICI'!$G$9*(B363/'PARAMETRI SISMICI'!$G$25+1/('PARAMETRI SISMICI'!$G$30*'PARAMETRI SISMICI'!$G$9)*(1-B363/'PARAMETRI SISMICI'!$G$25)),IF(B363&lt;'PARAMETRI SISMICI'!$G$26,'PARAMETRI SISMICI'!$G$20*'PARAMETRI SISMICI'!$G$23*'PARAMETRI SISMICI'!$G$30*'PARAMETRI SISMICI'!$G$9,IF(B363&lt;'PARAMETRI SISMICI'!$G$27,'PARAMETRI SISMICI'!$G$20*'PARAMETRI SISMICI'!$G$23*'PARAMETRI SISMICI'!$G$30*'PARAMETRI SISMICI'!$G$9*('PARAMETRI SISMICI'!$G$26/B363),'PARAMETRI SISMICI'!$G$20*'PARAMETRI SISMICI'!$G$23*'PARAMETRI SISMICI'!$G$30*'PARAMETRI SISMICI'!$G$9*(('PARAMETRI SISMICI'!$G$26*'PARAMETRI SISMICI'!$G$27)/B363^2))))</f>
        <v>2.4867487699476189E-2</v>
      </c>
      <c r="E363" s="5"/>
      <c r="F363" s="5"/>
      <c r="G363" s="5"/>
      <c r="H363" s="5"/>
      <c r="I363" s="5"/>
      <c r="J363" s="5"/>
      <c r="K363" s="5"/>
      <c r="L363" s="5"/>
      <c r="M363" s="5"/>
      <c r="N363" s="5"/>
    </row>
    <row r="364" spans="2:14" x14ac:dyDescent="0.25">
      <c r="B364" s="32">
        <f t="shared" si="5"/>
        <v>3.5299999999999687</v>
      </c>
      <c r="C364" s="26">
        <f>1/'PARAMETRI SISMICI'!$G$19*IF(B364&lt;'PARAMETRI SISMICI'!$G$25,'PARAMETRI SISMICI'!$G$20*'PARAMETRI SISMICI'!$G$23*'PARAMETRI SISMICI'!$G$29*'PARAMETRI SISMICI'!$G$9*(B364/'PARAMETRI SISMICI'!$G$25+1/('PARAMETRI SISMICI'!$G$29*'PARAMETRI SISMICI'!$G$9)*(1-B364/'PARAMETRI SISMICI'!$G$25)),IF(B364&lt;'PARAMETRI SISMICI'!$G$26,'PARAMETRI SISMICI'!$G$20*'PARAMETRI SISMICI'!$G$23*'PARAMETRI SISMICI'!$G$29*'PARAMETRI SISMICI'!$G$9,IF(B364&lt;'PARAMETRI SISMICI'!$G$27,'PARAMETRI SISMICI'!$G$20*'PARAMETRI SISMICI'!$G$23*'PARAMETRI SISMICI'!$G$29*'PARAMETRI SISMICI'!$G$9*('PARAMETRI SISMICI'!$G$26/B364),'PARAMETRI SISMICI'!$G$20*'PARAMETRI SISMICI'!$G$23*'PARAMETRI SISMICI'!$G$29*'PARAMETRI SISMICI'!$G$9*(('PARAMETRI SISMICI'!$G$26*'PARAMETRI SISMICI'!$G$27)/B364^2))))</f>
        <v>7.1213169548249231E-2</v>
      </c>
      <c r="D364" s="26">
        <f>1/'PARAMETRI SISMICI'!$G$19*IF(B364&lt;'PARAMETRI SISMICI'!$G$25,'PARAMETRI SISMICI'!$G$20*'PARAMETRI SISMICI'!$G$23*'PARAMETRI SISMICI'!$G$30*'PARAMETRI SISMICI'!$G$9*(B364/'PARAMETRI SISMICI'!$G$25+1/('PARAMETRI SISMICI'!$G$30*'PARAMETRI SISMICI'!$G$9)*(1-B364/'PARAMETRI SISMICI'!$G$25)),IF(B364&lt;'PARAMETRI SISMICI'!$G$26,'PARAMETRI SISMICI'!$G$20*'PARAMETRI SISMICI'!$G$23*'PARAMETRI SISMICI'!$G$30*'PARAMETRI SISMICI'!$G$9,IF(B364&lt;'PARAMETRI SISMICI'!$G$27,'PARAMETRI SISMICI'!$G$20*'PARAMETRI SISMICI'!$G$23*'PARAMETRI SISMICI'!$G$30*'PARAMETRI SISMICI'!$G$9*('PARAMETRI SISMICI'!$G$26/B364),'PARAMETRI SISMICI'!$G$20*'PARAMETRI SISMICI'!$G$23*'PARAMETRI SISMICI'!$G$30*'PARAMETRI SISMICI'!$G$9*(('PARAMETRI SISMICI'!$G$26*'PARAMETRI SISMICI'!$G$27)/B364^2))))</f>
        <v>2.4726794982030977E-2</v>
      </c>
      <c r="E364" s="5"/>
      <c r="F364" s="5"/>
      <c r="G364" s="5"/>
      <c r="H364" s="5"/>
      <c r="I364" s="5"/>
      <c r="J364" s="5"/>
      <c r="K364" s="5"/>
      <c r="L364" s="5"/>
      <c r="M364" s="5"/>
      <c r="N364" s="5"/>
    </row>
    <row r="365" spans="2:14" x14ac:dyDescent="0.25">
      <c r="B365" s="32">
        <f t="shared" si="5"/>
        <v>3.5399999999999685</v>
      </c>
      <c r="C365" s="26">
        <f>1/'PARAMETRI SISMICI'!$G$19*IF(B365&lt;'PARAMETRI SISMICI'!$G$25,'PARAMETRI SISMICI'!$G$20*'PARAMETRI SISMICI'!$G$23*'PARAMETRI SISMICI'!$G$29*'PARAMETRI SISMICI'!$G$9*(B365/'PARAMETRI SISMICI'!$G$25+1/('PARAMETRI SISMICI'!$G$29*'PARAMETRI SISMICI'!$G$9)*(1-B365/'PARAMETRI SISMICI'!$G$25)),IF(B365&lt;'PARAMETRI SISMICI'!$G$26,'PARAMETRI SISMICI'!$G$20*'PARAMETRI SISMICI'!$G$23*'PARAMETRI SISMICI'!$G$29*'PARAMETRI SISMICI'!$G$9,IF(B365&lt;'PARAMETRI SISMICI'!$G$27,'PARAMETRI SISMICI'!$G$20*'PARAMETRI SISMICI'!$G$23*'PARAMETRI SISMICI'!$G$29*'PARAMETRI SISMICI'!$G$9*('PARAMETRI SISMICI'!$G$26/B365),'PARAMETRI SISMICI'!$G$20*'PARAMETRI SISMICI'!$G$23*'PARAMETRI SISMICI'!$G$29*'PARAMETRI SISMICI'!$G$9*(('PARAMETRI SISMICI'!$G$26*'PARAMETRI SISMICI'!$G$27)/B365^2))))</f>
        <v>7.0811403525789102E-2</v>
      </c>
      <c r="D365" s="26">
        <f>1/'PARAMETRI SISMICI'!$G$19*IF(B365&lt;'PARAMETRI SISMICI'!$G$25,'PARAMETRI SISMICI'!$G$20*'PARAMETRI SISMICI'!$G$23*'PARAMETRI SISMICI'!$G$30*'PARAMETRI SISMICI'!$G$9*(B365/'PARAMETRI SISMICI'!$G$25+1/('PARAMETRI SISMICI'!$G$30*'PARAMETRI SISMICI'!$G$9)*(1-B365/'PARAMETRI SISMICI'!$G$25)),IF(B365&lt;'PARAMETRI SISMICI'!$G$26,'PARAMETRI SISMICI'!$G$20*'PARAMETRI SISMICI'!$G$23*'PARAMETRI SISMICI'!$G$30*'PARAMETRI SISMICI'!$G$9,IF(B365&lt;'PARAMETRI SISMICI'!$G$27,'PARAMETRI SISMICI'!$G$20*'PARAMETRI SISMICI'!$G$23*'PARAMETRI SISMICI'!$G$30*'PARAMETRI SISMICI'!$G$9*('PARAMETRI SISMICI'!$G$26/B365),'PARAMETRI SISMICI'!$G$20*'PARAMETRI SISMICI'!$G$23*'PARAMETRI SISMICI'!$G$30*'PARAMETRI SISMICI'!$G$9*(('PARAMETRI SISMICI'!$G$26*'PARAMETRI SISMICI'!$G$27)/B365^2))))</f>
        <v>2.4587292890898994E-2</v>
      </c>
      <c r="E365" s="5"/>
      <c r="F365" s="5"/>
      <c r="G365" s="5"/>
      <c r="H365" s="5"/>
      <c r="I365" s="5"/>
      <c r="J365" s="5"/>
      <c r="K365" s="5"/>
      <c r="L365" s="5"/>
      <c r="M365" s="5"/>
      <c r="N365" s="5"/>
    </row>
    <row r="366" spans="2:14" x14ac:dyDescent="0.25">
      <c r="B366" s="32">
        <f t="shared" si="5"/>
        <v>3.5499999999999683</v>
      </c>
      <c r="C366" s="26">
        <f>1/'PARAMETRI SISMICI'!$G$19*IF(B366&lt;'PARAMETRI SISMICI'!$G$25,'PARAMETRI SISMICI'!$G$20*'PARAMETRI SISMICI'!$G$23*'PARAMETRI SISMICI'!$G$29*'PARAMETRI SISMICI'!$G$9*(B366/'PARAMETRI SISMICI'!$G$25+1/('PARAMETRI SISMICI'!$G$29*'PARAMETRI SISMICI'!$G$9)*(1-B366/'PARAMETRI SISMICI'!$G$25)),IF(B366&lt;'PARAMETRI SISMICI'!$G$26,'PARAMETRI SISMICI'!$G$20*'PARAMETRI SISMICI'!$G$23*'PARAMETRI SISMICI'!$G$29*'PARAMETRI SISMICI'!$G$9,IF(B366&lt;'PARAMETRI SISMICI'!$G$27,'PARAMETRI SISMICI'!$G$20*'PARAMETRI SISMICI'!$G$23*'PARAMETRI SISMICI'!$G$29*'PARAMETRI SISMICI'!$G$9*('PARAMETRI SISMICI'!$G$26/B366),'PARAMETRI SISMICI'!$G$20*'PARAMETRI SISMICI'!$G$23*'PARAMETRI SISMICI'!$G$29*'PARAMETRI SISMICI'!$G$9*(('PARAMETRI SISMICI'!$G$26*'PARAMETRI SISMICI'!$G$27)/B366^2))))</f>
        <v>7.0413027924917979E-2</v>
      </c>
      <c r="D366" s="26">
        <f>1/'PARAMETRI SISMICI'!$G$19*IF(B366&lt;'PARAMETRI SISMICI'!$G$25,'PARAMETRI SISMICI'!$G$20*'PARAMETRI SISMICI'!$G$23*'PARAMETRI SISMICI'!$G$30*'PARAMETRI SISMICI'!$G$9*(B366/'PARAMETRI SISMICI'!$G$25+1/('PARAMETRI SISMICI'!$G$30*'PARAMETRI SISMICI'!$G$9)*(1-B366/'PARAMETRI SISMICI'!$G$25)),IF(B366&lt;'PARAMETRI SISMICI'!$G$26,'PARAMETRI SISMICI'!$G$20*'PARAMETRI SISMICI'!$G$23*'PARAMETRI SISMICI'!$G$30*'PARAMETRI SISMICI'!$G$9,IF(B366&lt;'PARAMETRI SISMICI'!$G$27,'PARAMETRI SISMICI'!$G$20*'PARAMETRI SISMICI'!$G$23*'PARAMETRI SISMICI'!$G$30*'PARAMETRI SISMICI'!$G$9*('PARAMETRI SISMICI'!$G$26/B366),'PARAMETRI SISMICI'!$G$20*'PARAMETRI SISMICI'!$G$23*'PARAMETRI SISMICI'!$G$30*'PARAMETRI SISMICI'!$G$9*(('PARAMETRI SISMICI'!$G$26*'PARAMETRI SISMICI'!$G$27)/B366^2))))</f>
        <v>2.4448968029485409E-2</v>
      </c>
      <c r="E366" s="5"/>
      <c r="F366" s="5"/>
      <c r="G366" s="5"/>
      <c r="H366" s="5"/>
      <c r="I366" s="5"/>
      <c r="J366" s="5"/>
      <c r="K366" s="5"/>
      <c r="L366" s="5"/>
      <c r="M366" s="5"/>
      <c r="N366" s="5"/>
    </row>
    <row r="367" spans="2:14" x14ac:dyDescent="0.25">
      <c r="B367" s="32">
        <f t="shared" si="5"/>
        <v>3.5599999999999681</v>
      </c>
      <c r="C367" s="26">
        <f>1/'PARAMETRI SISMICI'!$G$19*IF(B367&lt;'PARAMETRI SISMICI'!$G$25,'PARAMETRI SISMICI'!$G$20*'PARAMETRI SISMICI'!$G$23*'PARAMETRI SISMICI'!$G$29*'PARAMETRI SISMICI'!$G$9*(B367/'PARAMETRI SISMICI'!$G$25+1/('PARAMETRI SISMICI'!$G$29*'PARAMETRI SISMICI'!$G$9)*(1-B367/'PARAMETRI SISMICI'!$G$25)),IF(B367&lt;'PARAMETRI SISMICI'!$G$26,'PARAMETRI SISMICI'!$G$20*'PARAMETRI SISMICI'!$G$23*'PARAMETRI SISMICI'!$G$29*'PARAMETRI SISMICI'!$G$9,IF(B367&lt;'PARAMETRI SISMICI'!$G$27,'PARAMETRI SISMICI'!$G$20*'PARAMETRI SISMICI'!$G$23*'PARAMETRI SISMICI'!$G$29*'PARAMETRI SISMICI'!$G$9*('PARAMETRI SISMICI'!$G$26/B367),'PARAMETRI SISMICI'!$G$20*'PARAMETRI SISMICI'!$G$23*'PARAMETRI SISMICI'!$G$29*'PARAMETRI SISMICI'!$G$9*(('PARAMETRI SISMICI'!$G$26*'PARAMETRI SISMICI'!$G$27)/B367^2))))</f>
        <v>7.0018004704565318E-2</v>
      </c>
      <c r="D367" s="26">
        <f>1/'PARAMETRI SISMICI'!$G$19*IF(B367&lt;'PARAMETRI SISMICI'!$G$25,'PARAMETRI SISMICI'!$G$20*'PARAMETRI SISMICI'!$G$23*'PARAMETRI SISMICI'!$G$30*'PARAMETRI SISMICI'!$G$9*(B367/'PARAMETRI SISMICI'!$G$25+1/('PARAMETRI SISMICI'!$G$30*'PARAMETRI SISMICI'!$G$9)*(1-B367/'PARAMETRI SISMICI'!$G$25)),IF(B367&lt;'PARAMETRI SISMICI'!$G$26,'PARAMETRI SISMICI'!$G$20*'PARAMETRI SISMICI'!$G$23*'PARAMETRI SISMICI'!$G$30*'PARAMETRI SISMICI'!$G$9,IF(B367&lt;'PARAMETRI SISMICI'!$G$27,'PARAMETRI SISMICI'!$G$20*'PARAMETRI SISMICI'!$G$23*'PARAMETRI SISMICI'!$G$30*'PARAMETRI SISMICI'!$G$9*('PARAMETRI SISMICI'!$G$26/B367),'PARAMETRI SISMICI'!$G$20*'PARAMETRI SISMICI'!$G$23*'PARAMETRI SISMICI'!$G$30*'PARAMETRI SISMICI'!$G$9*(('PARAMETRI SISMICI'!$G$26*'PARAMETRI SISMICI'!$G$27)/B367^2))))</f>
        <v>2.4311807189085176E-2</v>
      </c>
      <c r="E367" s="5"/>
      <c r="F367" s="5"/>
      <c r="G367" s="5"/>
      <c r="H367" s="5"/>
      <c r="I367" s="5"/>
      <c r="J367" s="5"/>
      <c r="K367" s="5"/>
      <c r="L367" s="5"/>
      <c r="M367" s="5"/>
      <c r="N367" s="5"/>
    </row>
    <row r="368" spans="2:14" x14ac:dyDescent="0.25">
      <c r="B368" s="32">
        <f t="shared" si="5"/>
        <v>3.5699999999999679</v>
      </c>
      <c r="C368" s="26">
        <f>1/'PARAMETRI SISMICI'!$G$19*IF(B368&lt;'PARAMETRI SISMICI'!$G$25,'PARAMETRI SISMICI'!$G$20*'PARAMETRI SISMICI'!$G$23*'PARAMETRI SISMICI'!$G$29*'PARAMETRI SISMICI'!$G$9*(B368/'PARAMETRI SISMICI'!$G$25+1/('PARAMETRI SISMICI'!$G$29*'PARAMETRI SISMICI'!$G$9)*(1-B368/'PARAMETRI SISMICI'!$G$25)),IF(B368&lt;'PARAMETRI SISMICI'!$G$26,'PARAMETRI SISMICI'!$G$20*'PARAMETRI SISMICI'!$G$23*'PARAMETRI SISMICI'!$G$29*'PARAMETRI SISMICI'!$G$9,IF(B368&lt;'PARAMETRI SISMICI'!$G$27,'PARAMETRI SISMICI'!$G$20*'PARAMETRI SISMICI'!$G$23*'PARAMETRI SISMICI'!$G$29*'PARAMETRI SISMICI'!$G$9*('PARAMETRI SISMICI'!$G$26/B368),'PARAMETRI SISMICI'!$G$20*'PARAMETRI SISMICI'!$G$23*'PARAMETRI SISMICI'!$G$29*'PARAMETRI SISMICI'!$G$9*(('PARAMETRI SISMICI'!$G$26*'PARAMETRI SISMICI'!$G$27)/B368^2))))</f>
        <v>6.9626296355701417E-2</v>
      </c>
      <c r="D368" s="26">
        <f>1/'PARAMETRI SISMICI'!$G$19*IF(B368&lt;'PARAMETRI SISMICI'!$G$25,'PARAMETRI SISMICI'!$G$20*'PARAMETRI SISMICI'!$G$23*'PARAMETRI SISMICI'!$G$30*'PARAMETRI SISMICI'!$G$9*(B368/'PARAMETRI SISMICI'!$G$25+1/('PARAMETRI SISMICI'!$G$30*'PARAMETRI SISMICI'!$G$9)*(1-B368/'PARAMETRI SISMICI'!$G$25)),IF(B368&lt;'PARAMETRI SISMICI'!$G$26,'PARAMETRI SISMICI'!$G$20*'PARAMETRI SISMICI'!$G$23*'PARAMETRI SISMICI'!$G$30*'PARAMETRI SISMICI'!$G$9,IF(B368&lt;'PARAMETRI SISMICI'!$G$27,'PARAMETRI SISMICI'!$G$20*'PARAMETRI SISMICI'!$G$23*'PARAMETRI SISMICI'!$G$30*'PARAMETRI SISMICI'!$G$9*('PARAMETRI SISMICI'!$G$26/B368),'PARAMETRI SISMICI'!$G$20*'PARAMETRI SISMICI'!$G$23*'PARAMETRI SISMICI'!$G$30*'PARAMETRI SISMICI'!$G$9*(('PARAMETRI SISMICI'!$G$26*'PARAMETRI SISMICI'!$G$27)/B368^2))))</f>
        <v>2.4175797345729656E-2</v>
      </c>
      <c r="E368" s="5"/>
      <c r="F368" s="5"/>
      <c r="G368" s="5"/>
      <c r="H368" s="5"/>
      <c r="I368" s="5"/>
      <c r="J368" s="5"/>
      <c r="K368" s="5"/>
      <c r="L368" s="5"/>
      <c r="M368" s="5"/>
      <c r="N368" s="5"/>
    </row>
    <row r="369" spans="2:14" x14ac:dyDescent="0.25">
      <c r="B369" s="32">
        <f t="shared" si="5"/>
        <v>3.5799999999999677</v>
      </c>
      <c r="C369" s="26">
        <f>1/'PARAMETRI SISMICI'!$G$19*IF(B369&lt;'PARAMETRI SISMICI'!$G$25,'PARAMETRI SISMICI'!$G$20*'PARAMETRI SISMICI'!$G$23*'PARAMETRI SISMICI'!$G$29*'PARAMETRI SISMICI'!$G$9*(B369/'PARAMETRI SISMICI'!$G$25+1/('PARAMETRI SISMICI'!$G$29*'PARAMETRI SISMICI'!$G$9)*(1-B369/'PARAMETRI SISMICI'!$G$25)),IF(B369&lt;'PARAMETRI SISMICI'!$G$26,'PARAMETRI SISMICI'!$G$20*'PARAMETRI SISMICI'!$G$23*'PARAMETRI SISMICI'!$G$29*'PARAMETRI SISMICI'!$G$9,IF(B369&lt;'PARAMETRI SISMICI'!$G$27,'PARAMETRI SISMICI'!$G$20*'PARAMETRI SISMICI'!$G$23*'PARAMETRI SISMICI'!$G$29*'PARAMETRI SISMICI'!$G$9*('PARAMETRI SISMICI'!$G$26/B369),'PARAMETRI SISMICI'!$G$20*'PARAMETRI SISMICI'!$G$23*'PARAMETRI SISMICI'!$G$29*'PARAMETRI SISMICI'!$G$9*(('PARAMETRI SISMICI'!$G$26*'PARAMETRI SISMICI'!$G$27)/B369^2))))</f>
        <v>6.9237865892433068E-2</v>
      </c>
      <c r="D369" s="26">
        <f>1/'PARAMETRI SISMICI'!$G$19*IF(B369&lt;'PARAMETRI SISMICI'!$G$25,'PARAMETRI SISMICI'!$G$20*'PARAMETRI SISMICI'!$G$23*'PARAMETRI SISMICI'!$G$30*'PARAMETRI SISMICI'!$G$9*(B369/'PARAMETRI SISMICI'!$G$25+1/('PARAMETRI SISMICI'!$G$30*'PARAMETRI SISMICI'!$G$9)*(1-B369/'PARAMETRI SISMICI'!$G$25)),IF(B369&lt;'PARAMETRI SISMICI'!$G$26,'PARAMETRI SISMICI'!$G$20*'PARAMETRI SISMICI'!$G$23*'PARAMETRI SISMICI'!$G$30*'PARAMETRI SISMICI'!$G$9,IF(B369&lt;'PARAMETRI SISMICI'!$G$27,'PARAMETRI SISMICI'!$G$20*'PARAMETRI SISMICI'!$G$23*'PARAMETRI SISMICI'!$G$30*'PARAMETRI SISMICI'!$G$9*('PARAMETRI SISMICI'!$G$26/B369),'PARAMETRI SISMICI'!$G$20*'PARAMETRI SISMICI'!$G$23*'PARAMETRI SISMICI'!$G$30*'PARAMETRI SISMICI'!$G$9*(('PARAMETRI SISMICI'!$G$26*'PARAMETRI SISMICI'!$G$27)/B369^2))))</f>
        <v>2.404092565709481E-2</v>
      </c>
      <c r="E369" s="5"/>
      <c r="F369" s="5"/>
      <c r="G369" s="5"/>
      <c r="H369" s="5"/>
      <c r="I369" s="5"/>
      <c r="J369" s="5"/>
      <c r="K369" s="5"/>
      <c r="L369" s="5"/>
      <c r="M369" s="5"/>
      <c r="N369" s="5"/>
    </row>
    <row r="370" spans="2:14" x14ac:dyDescent="0.25">
      <c r="B370" s="32">
        <f t="shared" si="5"/>
        <v>3.5899999999999674</v>
      </c>
      <c r="C370" s="26">
        <f>1/'PARAMETRI SISMICI'!$G$19*IF(B370&lt;'PARAMETRI SISMICI'!$G$25,'PARAMETRI SISMICI'!$G$20*'PARAMETRI SISMICI'!$G$23*'PARAMETRI SISMICI'!$G$29*'PARAMETRI SISMICI'!$G$9*(B370/'PARAMETRI SISMICI'!$G$25+1/('PARAMETRI SISMICI'!$G$29*'PARAMETRI SISMICI'!$G$9)*(1-B370/'PARAMETRI SISMICI'!$G$25)),IF(B370&lt;'PARAMETRI SISMICI'!$G$26,'PARAMETRI SISMICI'!$G$20*'PARAMETRI SISMICI'!$G$23*'PARAMETRI SISMICI'!$G$29*'PARAMETRI SISMICI'!$G$9,IF(B370&lt;'PARAMETRI SISMICI'!$G$27,'PARAMETRI SISMICI'!$G$20*'PARAMETRI SISMICI'!$G$23*'PARAMETRI SISMICI'!$G$29*'PARAMETRI SISMICI'!$G$9*('PARAMETRI SISMICI'!$G$26/B370),'PARAMETRI SISMICI'!$G$20*'PARAMETRI SISMICI'!$G$23*'PARAMETRI SISMICI'!$G$29*'PARAMETRI SISMICI'!$G$9*(('PARAMETRI SISMICI'!$G$26*'PARAMETRI SISMICI'!$G$27)/B370^2))))</f>
        <v>6.8852676843272412E-2</v>
      </c>
      <c r="D370" s="26">
        <f>1/'PARAMETRI SISMICI'!$G$19*IF(B370&lt;'PARAMETRI SISMICI'!$G$25,'PARAMETRI SISMICI'!$G$20*'PARAMETRI SISMICI'!$G$23*'PARAMETRI SISMICI'!$G$30*'PARAMETRI SISMICI'!$G$9*(B370/'PARAMETRI SISMICI'!$G$25+1/('PARAMETRI SISMICI'!$G$30*'PARAMETRI SISMICI'!$G$9)*(1-B370/'PARAMETRI SISMICI'!$G$25)),IF(B370&lt;'PARAMETRI SISMICI'!$G$26,'PARAMETRI SISMICI'!$G$20*'PARAMETRI SISMICI'!$G$23*'PARAMETRI SISMICI'!$G$30*'PARAMETRI SISMICI'!$G$9,IF(B370&lt;'PARAMETRI SISMICI'!$G$27,'PARAMETRI SISMICI'!$G$20*'PARAMETRI SISMICI'!$G$23*'PARAMETRI SISMICI'!$G$30*'PARAMETRI SISMICI'!$G$9*('PARAMETRI SISMICI'!$G$26/B370),'PARAMETRI SISMICI'!$G$20*'PARAMETRI SISMICI'!$G$23*'PARAMETRI SISMICI'!$G$30*'PARAMETRI SISMICI'!$G$9*(('PARAMETRI SISMICI'!$G$26*'PARAMETRI SISMICI'!$G$27)/B370^2))))</f>
        <v>2.3907179459469581E-2</v>
      </c>
      <c r="E370" s="5"/>
      <c r="F370" s="5"/>
      <c r="G370" s="5"/>
      <c r="H370" s="5"/>
      <c r="I370" s="5"/>
      <c r="J370" s="5"/>
      <c r="K370" s="5"/>
      <c r="L370" s="5"/>
      <c r="M370" s="5"/>
      <c r="N370" s="5"/>
    </row>
    <row r="371" spans="2:14" x14ac:dyDescent="0.25">
      <c r="B371" s="32">
        <f t="shared" si="5"/>
        <v>3.5999999999999672</v>
      </c>
      <c r="C371" s="26">
        <f>1/'PARAMETRI SISMICI'!$G$19*IF(B371&lt;'PARAMETRI SISMICI'!$G$25,'PARAMETRI SISMICI'!$G$20*'PARAMETRI SISMICI'!$G$23*'PARAMETRI SISMICI'!$G$29*'PARAMETRI SISMICI'!$G$9*(B371/'PARAMETRI SISMICI'!$G$25+1/('PARAMETRI SISMICI'!$G$29*'PARAMETRI SISMICI'!$G$9)*(1-B371/'PARAMETRI SISMICI'!$G$25)),IF(B371&lt;'PARAMETRI SISMICI'!$G$26,'PARAMETRI SISMICI'!$G$20*'PARAMETRI SISMICI'!$G$23*'PARAMETRI SISMICI'!$G$29*'PARAMETRI SISMICI'!$G$9,IF(B371&lt;'PARAMETRI SISMICI'!$G$27,'PARAMETRI SISMICI'!$G$20*'PARAMETRI SISMICI'!$G$23*'PARAMETRI SISMICI'!$G$29*'PARAMETRI SISMICI'!$G$9*('PARAMETRI SISMICI'!$G$26/B371),'PARAMETRI SISMICI'!$G$20*'PARAMETRI SISMICI'!$G$23*'PARAMETRI SISMICI'!$G$29*'PARAMETRI SISMICI'!$G$9*(('PARAMETRI SISMICI'!$G$26*'PARAMETRI SISMICI'!$G$27)/B371^2))))</f>
        <v>6.8470693242575556E-2</v>
      </c>
      <c r="D371" s="26">
        <f>1/'PARAMETRI SISMICI'!$G$19*IF(B371&lt;'PARAMETRI SISMICI'!$G$25,'PARAMETRI SISMICI'!$G$20*'PARAMETRI SISMICI'!$G$23*'PARAMETRI SISMICI'!$G$30*'PARAMETRI SISMICI'!$G$9*(B371/'PARAMETRI SISMICI'!$G$25+1/('PARAMETRI SISMICI'!$G$30*'PARAMETRI SISMICI'!$G$9)*(1-B371/'PARAMETRI SISMICI'!$G$25)),IF(B371&lt;'PARAMETRI SISMICI'!$G$26,'PARAMETRI SISMICI'!$G$20*'PARAMETRI SISMICI'!$G$23*'PARAMETRI SISMICI'!$G$30*'PARAMETRI SISMICI'!$G$9,IF(B371&lt;'PARAMETRI SISMICI'!$G$27,'PARAMETRI SISMICI'!$G$20*'PARAMETRI SISMICI'!$G$23*'PARAMETRI SISMICI'!$G$30*'PARAMETRI SISMICI'!$G$9*('PARAMETRI SISMICI'!$G$26/B371),'PARAMETRI SISMICI'!$G$20*'PARAMETRI SISMICI'!$G$23*'PARAMETRI SISMICI'!$G$30*'PARAMETRI SISMICI'!$G$9*(('PARAMETRI SISMICI'!$G$26*'PARAMETRI SISMICI'!$G$27)/B371^2))))</f>
        <v>2.3774546264783175E-2</v>
      </c>
      <c r="E371" s="5"/>
      <c r="F371" s="5"/>
      <c r="G371" s="5"/>
      <c r="H371" s="5"/>
      <c r="I371" s="5"/>
      <c r="J371" s="5"/>
      <c r="K371" s="5"/>
      <c r="L371" s="5"/>
      <c r="M371" s="5"/>
      <c r="N371" s="5"/>
    </row>
    <row r="372" spans="2:14" x14ac:dyDescent="0.25">
      <c r="B372" s="32">
        <f t="shared" si="5"/>
        <v>3.609999999999967</v>
      </c>
      <c r="C372" s="26">
        <f>1/'PARAMETRI SISMICI'!$G$19*IF(B372&lt;'PARAMETRI SISMICI'!$G$25,'PARAMETRI SISMICI'!$G$20*'PARAMETRI SISMICI'!$G$23*'PARAMETRI SISMICI'!$G$29*'PARAMETRI SISMICI'!$G$9*(B372/'PARAMETRI SISMICI'!$G$25+1/('PARAMETRI SISMICI'!$G$29*'PARAMETRI SISMICI'!$G$9)*(1-B372/'PARAMETRI SISMICI'!$G$25)),IF(B372&lt;'PARAMETRI SISMICI'!$G$26,'PARAMETRI SISMICI'!$G$20*'PARAMETRI SISMICI'!$G$23*'PARAMETRI SISMICI'!$G$29*'PARAMETRI SISMICI'!$G$9,IF(B372&lt;'PARAMETRI SISMICI'!$G$27,'PARAMETRI SISMICI'!$G$20*'PARAMETRI SISMICI'!$G$23*'PARAMETRI SISMICI'!$G$29*'PARAMETRI SISMICI'!$G$9*('PARAMETRI SISMICI'!$G$26/B372),'PARAMETRI SISMICI'!$G$20*'PARAMETRI SISMICI'!$G$23*'PARAMETRI SISMICI'!$G$29*'PARAMETRI SISMICI'!$G$9*(('PARAMETRI SISMICI'!$G$26*'PARAMETRI SISMICI'!$G$27)/B372^2))))</f>
        <v>6.8091879622146786E-2</v>
      </c>
      <c r="D372" s="26">
        <f>1/'PARAMETRI SISMICI'!$G$19*IF(B372&lt;'PARAMETRI SISMICI'!$G$25,'PARAMETRI SISMICI'!$G$20*'PARAMETRI SISMICI'!$G$23*'PARAMETRI SISMICI'!$G$30*'PARAMETRI SISMICI'!$G$9*(B372/'PARAMETRI SISMICI'!$G$25+1/('PARAMETRI SISMICI'!$G$30*'PARAMETRI SISMICI'!$G$9)*(1-B372/'PARAMETRI SISMICI'!$G$25)),IF(B372&lt;'PARAMETRI SISMICI'!$G$26,'PARAMETRI SISMICI'!$G$20*'PARAMETRI SISMICI'!$G$23*'PARAMETRI SISMICI'!$G$30*'PARAMETRI SISMICI'!$G$9,IF(B372&lt;'PARAMETRI SISMICI'!$G$27,'PARAMETRI SISMICI'!$G$20*'PARAMETRI SISMICI'!$G$23*'PARAMETRI SISMICI'!$G$30*'PARAMETRI SISMICI'!$G$9*('PARAMETRI SISMICI'!$G$26/B372),'PARAMETRI SISMICI'!$G$20*'PARAMETRI SISMICI'!$G$23*'PARAMETRI SISMICI'!$G$30*'PARAMETRI SISMICI'!$G$9*(('PARAMETRI SISMICI'!$G$26*'PARAMETRI SISMICI'!$G$27)/B372^2))))</f>
        <v>2.3643013757689856E-2</v>
      </c>
      <c r="E372" s="5"/>
      <c r="F372" s="5"/>
      <c r="G372" s="5"/>
      <c r="H372" s="5"/>
      <c r="I372" s="5"/>
      <c r="J372" s="5"/>
      <c r="K372" s="5"/>
      <c r="L372" s="5"/>
      <c r="M372" s="5"/>
      <c r="N372" s="5"/>
    </row>
    <row r="373" spans="2:14" x14ac:dyDescent="0.25">
      <c r="B373" s="32">
        <f t="shared" si="5"/>
        <v>3.6199999999999668</v>
      </c>
      <c r="C373" s="26">
        <f>1/'PARAMETRI SISMICI'!$G$19*IF(B373&lt;'PARAMETRI SISMICI'!$G$25,'PARAMETRI SISMICI'!$G$20*'PARAMETRI SISMICI'!$G$23*'PARAMETRI SISMICI'!$G$29*'PARAMETRI SISMICI'!$G$9*(B373/'PARAMETRI SISMICI'!$G$25+1/('PARAMETRI SISMICI'!$G$29*'PARAMETRI SISMICI'!$G$9)*(1-B373/'PARAMETRI SISMICI'!$G$25)),IF(B373&lt;'PARAMETRI SISMICI'!$G$26,'PARAMETRI SISMICI'!$G$20*'PARAMETRI SISMICI'!$G$23*'PARAMETRI SISMICI'!$G$29*'PARAMETRI SISMICI'!$G$9,IF(B373&lt;'PARAMETRI SISMICI'!$G$27,'PARAMETRI SISMICI'!$G$20*'PARAMETRI SISMICI'!$G$23*'PARAMETRI SISMICI'!$G$29*'PARAMETRI SISMICI'!$G$9*('PARAMETRI SISMICI'!$G$26/B373),'PARAMETRI SISMICI'!$G$20*'PARAMETRI SISMICI'!$G$23*'PARAMETRI SISMICI'!$G$29*'PARAMETRI SISMICI'!$G$9*(('PARAMETRI SISMICI'!$G$26*'PARAMETRI SISMICI'!$G$27)/B373^2))))</f>
        <v>6.7716201003005044E-2</v>
      </c>
      <c r="D373" s="26">
        <f>1/'PARAMETRI SISMICI'!$G$19*IF(B373&lt;'PARAMETRI SISMICI'!$G$25,'PARAMETRI SISMICI'!$G$20*'PARAMETRI SISMICI'!$G$23*'PARAMETRI SISMICI'!$G$30*'PARAMETRI SISMICI'!$G$9*(B373/'PARAMETRI SISMICI'!$G$25+1/('PARAMETRI SISMICI'!$G$30*'PARAMETRI SISMICI'!$G$9)*(1-B373/'PARAMETRI SISMICI'!$G$25)),IF(B373&lt;'PARAMETRI SISMICI'!$G$26,'PARAMETRI SISMICI'!$G$20*'PARAMETRI SISMICI'!$G$23*'PARAMETRI SISMICI'!$G$30*'PARAMETRI SISMICI'!$G$9,IF(B373&lt;'PARAMETRI SISMICI'!$G$27,'PARAMETRI SISMICI'!$G$20*'PARAMETRI SISMICI'!$G$23*'PARAMETRI SISMICI'!$G$30*'PARAMETRI SISMICI'!$G$9*('PARAMETRI SISMICI'!$G$26/B373),'PARAMETRI SISMICI'!$G$20*'PARAMETRI SISMICI'!$G$23*'PARAMETRI SISMICI'!$G$30*'PARAMETRI SISMICI'!$G$9*(('PARAMETRI SISMICI'!$G$26*'PARAMETRI SISMICI'!$G$27)/B373^2))))</f>
        <v>2.3512569792710082E-2</v>
      </c>
      <c r="E373" s="5"/>
      <c r="F373" s="5"/>
      <c r="G373" s="5"/>
      <c r="H373" s="5"/>
      <c r="I373" s="5"/>
      <c r="J373" s="5"/>
      <c r="K373" s="5"/>
      <c r="L373" s="5"/>
      <c r="M373" s="5"/>
      <c r="N373" s="5"/>
    </row>
    <row r="374" spans="2:14" x14ac:dyDescent="0.25">
      <c r="B374" s="32">
        <f t="shared" si="5"/>
        <v>3.6299999999999666</v>
      </c>
      <c r="C374" s="26">
        <f>1/'PARAMETRI SISMICI'!$G$19*IF(B374&lt;'PARAMETRI SISMICI'!$G$25,'PARAMETRI SISMICI'!$G$20*'PARAMETRI SISMICI'!$G$23*'PARAMETRI SISMICI'!$G$29*'PARAMETRI SISMICI'!$G$9*(B374/'PARAMETRI SISMICI'!$G$25+1/('PARAMETRI SISMICI'!$G$29*'PARAMETRI SISMICI'!$G$9)*(1-B374/'PARAMETRI SISMICI'!$G$25)),IF(B374&lt;'PARAMETRI SISMICI'!$G$26,'PARAMETRI SISMICI'!$G$20*'PARAMETRI SISMICI'!$G$23*'PARAMETRI SISMICI'!$G$29*'PARAMETRI SISMICI'!$G$9,IF(B374&lt;'PARAMETRI SISMICI'!$G$27,'PARAMETRI SISMICI'!$G$20*'PARAMETRI SISMICI'!$G$23*'PARAMETRI SISMICI'!$G$29*'PARAMETRI SISMICI'!$G$9*('PARAMETRI SISMICI'!$G$26/B374),'PARAMETRI SISMICI'!$G$20*'PARAMETRI SISMICI'!$G$23*'PARAMETRI SISMICI'!$G$29*'PARAMETRI SISMICI'!$G$9*(('PARAMETRI SISMICI'!$G$26*'PARAMETRI SISMICI'!$G$27)/B374^2))))</f>
        <v>6.7343622887308802E-2</v>
      </c>
      <c r="D374" s="26">
        <f>1/'PARAMETRI SISMICI'!$G$19*IF(B374&lt;'PARAMETRI SISMICI'!$G$25,'PARAMETRI SISMICI'!$G$20*'PARAMETRI SISMICI'!$G$23*'PARAMETRI SISMICI'!$G$30*'PARAMETRI SISMICI'!$G$9*(B374/'PARAMETRI SISMICI'!$G$25+1/('PARAMETRI SISMICI'!$G$30*'PARAMETRI SISMICI'!$G$9)*(1-B374/'PARAMETRI SISMICI'!$G$25)),IF(B374&lt;'PARAMETRI SISMICI'!$G$26,'PARAMETRI SISMICI'!$G$20*'PARAMETRI SISMICI'!$G$23*'PARAMETRI SISMICI'!$G$30*'PARAMETRI SISMICI'!$G$9,IF(B374&lt;'PARAMETRI SISMICI'!$G$27,'PARAMETRI SISMICI'!$G$20*'PARAMETRI SISMICI'!$G$23*'PARAMETRI SISMICI'!$G$30*'PARAMETRI SISMICI'!$G$9*('PARAMETRI SISMICI'!$G$26/B374),'PARAMETRI SISMICI'!$G$20*'PARAMETRI SISMICI'!$G$23*'PARAMETRI SISMICI'!$G$30*'PARAMETRI SISMICI'!$G$9*(('PARAMETRI SISMICI'!$G$26*'PARAMETRI SISMICI'!$G$27)/B374^2))))</f>
        <v>2.3383202391426664E-2</v>
      </c>
      <c r="E374" s="5"/>
      <c r="F374" s="5"/>
      <c r="G374" s="5"/>
      <c r="H374" s="5"/>
      <c r="I374" s="5"/>
      <c r="J374" s="5"/>
      <c r="K374" s="5"/>
      <c r="L374" s="5"/>
      <c r="M374" s="5"/>
      <c r="N374" s="5"/>
    </row>
    <row r="375" spans="2:14" x14ac:dyDescent="0.25">
      <c r="B375" s="32">
        <f t="shared" si="5"/>
        <v>3.6399999999999664</v>
      </c>
      <c r="C375" s="26">
        <f>1/'PARAMETRI SISMICI'!$G$19*IF(B375&lt;'PARAMETRI SISMICI'!$G$25,'PARAMETRI SISMICI'!$G$20*'PARAMETRI SISMICI'!$G$23*'PARAMETRI SISMICI'!$G$29*'PARAMETRI SISMICI'!$G$9*(B375/'PARAMETRI SISMICI'!$G$25+1/('PARAMETRI SISMICI'!$G$29*'PARAMETRI SISMICI'!$G$9)*(1-B375/'PARAMETRI SISMICI'!$G$25)),IF(B375&lt;'PARAMETRI SISMICI'!$G$26,'PARAMETRI SISMICI'!$G$20*'PARAMETRI SISMICI'!$G$23*'PARAMETRI SISMICI'!$G$29*'PARAMETRI SISMICI'!$G$9,IF(B375&lt;'PARAMETRI SISMICI'!$G$27,'PARAMETRI SISMICI'!$G$20*'PARAMETRI SISMICI'!$G$23*'PARAMETRI SISMICI'!$G$29*'PARAMETRI SISMICI'!$G$9*('PARAMETRI SISMICI'!$G$26/B375),'PARAMETRI SISMICI'!$G$20*'PARAMETRI SISMICI'!$G$23*'PARAMETRI SISMICI'!$G$29*'PARAMETRI SISMICI'!$G$9*(('PARAMETRI SISMICI'!$G$26*'PARAMETRI SISMICI'!$G$27)/B375^2))))</f>
        <v>6.6974111250436189E-2</v>
      </c>
      <c r="D375" s="26">
        <f>1/'PARAMETRI SISMICI'!$G$19*IF(B375&lt;'PARAMETRI SISMICI'!$G$25,'PARAMETRI SISMICI'!$G$20*'PARAMETRI SISMICI'!$G$23*'PARAMETRI SISMICI'!$G$30*'PARAMETRI SISMICI'!$G$9*(B375/'PARAMETRI SISMICI'!$G$25+1/('PARAMETRI SISMICI'!$G$30*'PARAMETRI SISMICI'!$G$9)*(1-B375/'PARAMETRI SISMICI'!$G$25)),IF(B375&lt;'PARAMETRI SISMICI'!$G$26,'PARAMETRI SISMICI'!$G$20*'PARAMETRI SISMICI'!$G$23*'PARAMETRI SISMICI'!$G$30*'PARAMETRI SISMICI'!$G$9,IF(B375&lt;'PARAMETRI SISMICI'!$G$27,'PARAMETRI SISMICI'!$G$20*'PARAMETRI SISMICI'!$G$23*'PARAMETRI SISMICI'!$G$30*'PARAMETRI SISMICI'!$G$9*('PARAMETRI SISMICI'!$G$26/B375),'PARAMETRI SISMICI'!$G$20*'PARAMETRI SISMICI'!$G$23*'PARAMETRI SISMICI'!$G$30*'PARAMETRI SISMICI'!$G$9*(('PARAMETRI SISMICI'!$G$26*'PARAMETRI SISMICI'!$G$27)/B375^2))))</f>
        <v>2.3254899739734786E-2</v>
      </c>
      <c r="E375" s="5"/>
      <c r="F375" s="5"/>
      <c r="G375" s="5"/>
      <c r="H375" s="5"/>
      <c r="I375" s="5"/>
      <c r="J375" s="5"/>
      <c r="K375" s="5"/>
      <c r="L375" s="5"/>
      <c r="M375" s="5"/>
      <c r="N375" s="5"/>
    </row>
    <row r="376" spans="2:14" x14ac:dyDescent="0.25">
      <c r="B376" s="32">
        <f t="shared" si="5"/>
        <v>3.6499999999999662</v>
      </c>
      <c r="C376" s="26">
        <f>1/'PARAMETRI SISMICI'!$G$19*IF(B376&lt;'PARAMETRI SISMICI'!$G$25,'PARAMETRI SISMICI'!$G$20*'PARAMETRI SISMICI'!$G$23*'PARAMETRI SISMICI'!$G$29*'PARAMETRI SISMICI'!$G$9*(B376/'PARAMETRI SISMICI'!$G$25+1/('PARAMETRI SISMICI'!$G$29*'PARAMETRI SISMICI'!$G$9)*(1-B376/'PARAMETRI SISMICI'!$G$25)),IF(B376&lt;'PARAMETRI SISMICI'!$G$26,'PARAMETRI SISMICI'!$G$20*'PARAMETRI SISMICI'!$G$23*'PARAMETRI SISMICI'!$G$29*'PARAMETRI SISMICI'!$G$9,IF(B376&lt;'PARAMETRI SISMICI'!$G$27,'PARAMETRI SISMICI'!$G$20*'PARAMETRI SISMICI'!$G$23*'PARAMETRI SISMICI'!$G$29*'PARAMETRI SISMICI'!$G$9*('PARAMETRI SISMICI'!$G$26/B376),'PARAMETRI SISMICI'!$G$20*'PARAMETRI SISMICI'!$G$23*'PARAMETRI SISMICI'!$G$29*'PARAMETRI SISMICI'!$G$9*(('PARAMETRI SISMICI'!$G$26*'PARAMETRI SISMICI'!$G$27)/B376^2))))</f>
        <v>6.6607632533216707E-2</v>
      </c>
      <c r="D376" s="26">
        <f>1/'PARAMETRI SISMICI'!$G$19*IF(B376&lt;'PARAMETRI SISMICI'!$G$25,'PARAMETRI SISMICI'!$G$20*'PARAMETRI SISMICI'!$G$23*'PARAMETRI SISMICI'!$G$30*'PARAMETRI SISMICI'!$G$9*(B376/'PARAMETRI SISMICI'!$G$25+1/('PARAMETRI SISMICI'!$G$30*'PARAMETRI SISMICI'!$G$9)*(1-B376/'PARAMETRI SISMICI'!$G$25)),IF(B376&lt;'PARAMETRI SISMICI'!$G$26,'PARAMETRI SISMICI'!$G$20*'PARAMETRI SISMICI'!$G$23*'PARAMETRI SISMICI'!$G$30*'PARAMETRI SISMICI'!$G$9,IF(B376&lt;'PARAMETRI SISMICI'!$G$27,'PARAMETRI SISMICI'!$G$20*'PARAMETRI SISMICI'!$G$23*'PARAMETRI SISMICI'!$G$30*'PARAMETRI SISMICI'!$G$9*('PARAMETRI SISMICI'!$G$26/B376),'PARAMETRI SISMICI'!$G$20*'PARAMETRI SISMICI'!$G$23*'PARAMETRI SISMICI'!$G$30*'PARAMETRI SISMICI'!$G$9*(('PARAMETRI SISMICI'!$G$26*'PARAMETRI SISMICI'!$G$27)/B376^2))))</f>
        <v>2.3127650185144687E-2</v>
      </c>
      <c r="E376" s="5"/>
      <c r="F376" s="5"/>
      <c r="G376" s="5"/>
      <c r="H376" s="5"/>
      <c r="I376" s="5"/>
      <c r="J376" s="5"/>
      <c r="K376" s="5"/>
      <c r="L376" s="5"/>
      <c r="M376" s="5"/>
      <c r="N376" s="5"/>
    </row>
    <row r="377" spans="2:14" x14ac:dyDescent="0.25">
      <c r="B377" s="32">
        <f t="shared" si="5"/>
        <v>3.6599999999999659</v>
      </c>
      <c r="C377" s="26">
        <f>1/'PARAMETRI SISMICI'!$G$19*IF(B377&lt;'PARAMETRI SISMICI'!$G$25,'PARAMETRI SISMICI'!$G$20*'PARAMETRI SISMICI'!$G$23*'PARAMETRI SISMICI'!$G$29*'PARAMETRI SISMICI'!$G$9*(B377/'PARAMETRI SISMICI'!$G$25+1/('PARAMETRI SISMICI'!$G$29*'PARAMETRI SISMICI'!$G$9)*(1-B377/'PARAMETRI SISMICI'!$G$25)),IF(B377&lt;'PARAMETRI SISMICI'!$G$26,'PARAMETRI SISMICI'!$G$20*'PARAMETRI SISMICI'!$G$23*'PARAMETRI SISMICI'!$G$29*'PARAMETRI SISMICI'!$G$9,IF(B377&lt;'PARAMETRI SISMICI'!$G$27,'PARAMETRI SISMICI'!$G$20*'PARAMETRI SISMICI'!$G$23*'PARAMETRI SISMICI'!$G$29*'PARAMETRI SISMICI'!$G$9*('PARAMETRI SISMICI'!$G$26/B377),'PARAMETRI SISMICI'!$G$20*'PARAMETRI SISMICI'!$G$23*'PARAMETRI SISMICI'!$G$29*'PARAMETRI SISMICI'!$G$9*(('PARAMETRI SISMICI'!$G$26*'PARAMETRI SISMICI'!$G$27)/B377^2))))</f>
        <v>6.6244153634311229E-2</v>
      </c>
      <c r="D377" s="26">
        <f>1/'PARAMETRI SISMICI'!$G$19*IF(B377&lt;'PARAMETRI SISMICI'!$G$25,'PARAMETRI SISMICI'!$G$20*'PARAMETRI SISMICI'!$G$23*'PARAMETRI SISMICI'!$G$30*'PARAMETRI SISMICI'!$G$9*(B377/'PARAMETRI SISMICI'!$G$25+1/('PARAMETRI SISMICI'!$G$30*'PARAMETRI SISMICI'!$G$9)*(1-B377/'PARAMETRI SISMICI'!$G$25)),IF(B377&lt;'PARAMETRI SISMICI'!$G$26,'PARAMETRI SISMICI'!$G$20*'PARAMETRI SISMICI'!$G$23*'PARAMETRI SISMICI'!$G$30*'PARAMETRI SISMICI'!$G$9,IF(B377&lt;'PARAMETRI SISMICI'!$G$27,'PARAMETRI SISMICI'!$G$20*'PARAMETRI SISMICI'!$G$23*'PARAMETRI SISMICI'!$G$30*'PARAMETRI SISMICI'!$G$9*('PARAMETRI SISMICI'!$G$26/B377),'PARAMETRI SISMICI'!$G$20*'PARAMETRI SISMICI'!$G$23*'PARAMETRI SISMICI'!$G$30*'PARAMETRI SISMICI'!$G$9*(('PARAMETRI SISMICI'!$G$26*'PARAMETRI SISMICI'!$G$27)/B377^2))))</f>
        <v>2.3001442234135843E-2</v>
      </c>
      <c r="E377" s="5"/>
      <c r="F377" s="5"/>
      <c r="G377" s="5"/>
      <c r="H377" s="5"/>
      <c r="I377" s="5"/>
      <c r="J377" s="5"/>
      <c r="K377" s="5"/>
      <c r="L377" s="5"/>
      <c r="M377" s="5"/>
      <c r="N377" s="5"/>
    </row>
    <row r="378" spans="2:14" x14ac:dyDescent="0.25">
      <c r="B378" s="32">
        <f t="shared" si="5"/>
        <v>3.6699999999999657</v>
      </c>
      <c r="C378" s="26">
        <f>1/'PARAMETRI SISMICI'!$G$19*IF(B378&lt;'PARAMETRI SISMICI'!$G$25,'PARAMETRI SISMICI'!$G$20*'PARAMETRI SISMICI'!$G$23*'PARAMETRI SISMICI'!$G$29*'PARAMETRI SISMICI'!$G$9*(B378/'PARAMETRI SISMICI'!$G$25+1/('PARAMETRI SISMICI'!$G$29*'PARAMETRI SISMICI'!$G$9)*(1-B378/'PARAMETRI SISMICI'!$G$25)),IF(B378&lt;'PARAMETRI SISMICI'!$G$26,'PARAMETRI SISMICI'!$G$20*'PARAMETRI SISMICI'!$G$23*'PARAMETRI SISMICI'!$G$29*'PARAMETRI SISMICI'!$G$9,IF(B378&lt;'PARAMETRI SISMICI'!$G$27,'PARAMETRI SISMICI'!$G$20*'PARAMETRI SISMICI'!$G$23*'PARAMETRI SISMICI'!$G$29*'PARAMETRI SISMICI'!$G$9*('PARAMETRI SISMICI'!$G$26/B378),'PARAMETRI SISMICI'!$G$20*'PARAMETRI SISMICI'!$G$23*'PARAMETRI SISMICI'!$G$29*'PARAMETRI SISMICI'!$G$9*(('PARAMETRI SISMICI'!$G$26*'PARAMETRI SISMICI'!$G$27)/B378^2))))</f>
        <v>6.5883641902737392E-2</v>
      </c>
      <c r="D378" s="26">
        <f>1/'PARAMETRI SISMICI'!$G$19*IF(B378&lt;'PARAMETRI SISMICI'!$G$25,'PARAMETRI SISMICI'!$G$20*'PARAMETRI SISMICI'!$G$23*'PARAMETRI SISMICI'!$G$30*'PARAMETRI SISMICI'!$G$9*(B378/'PARAMETRI SISMICI'!$G$25+1/('PARAMETRI SISMICI'!$G$30*'PARAMETRI SISMICI'!$G$9)*(1-B378/'PARAMETRI SISMICI'!$G$25)),IF(B378&lt;'PARAMETRI SISMICI'!$G$26,'PARAMETRI SISMICI'!$G$20*'PARAMETRI SISMICI'!$G$23*'PARAMETRI SISMICI'!$G$30*'PARAMETRI SISMICI'!$G$9,IF(B378&lt;'PARAMETRI SISMICI'!$G$27,'PARAMETRI SISMICI'!$G$20*'PARAMETRI SISMICI'!$G$23*'PARAMETRI SISMICI'!$G$30*'PARAMETRI SISMICI'!$G$9*('PARAMETRI SISMICI'!$G$26/B378),'PARAMETRI SISMICI'!$G$20*'PARAMETRI SISMICI'!$G$23*'PARAMETRI SISMICI'!$G$30*'PARAMETRI SISMICI'!$G$9*(('PARAMETRI SISMICI'!$G$26*'PARAMETRI SISMICI'!$G$27)/B378^2))))</f>
        <v>2.2876264549561591E-2</v>
      </c>
      <c r="E378" s="5"/>
      <c r="F378" s="5"/>
      <c r="G378" s="5"/>
      <c r="H378" s="5"/>
      <c r="I378" s="5"/>
      <c r="J378" s="5"/>
      <c r="K378" s="5"/>
      <c r="L378" s="5"/>
      <c r="M378" s="5"/>
      <c r="N378" s="5"/>
    </row>
    <row r="379" spans="2:14" x14ac:dyDescent="0.25">
      <c r="B379" s="32">
        <f t="shared" si="5"/>
        <v>3.6799999999999655</v>
      </c>
      <c r="C379" s="26">
        <f>1/'PARAMETRI SISMICI'!$G$19*IF(B379&lt;'PARAMETRI SISMICI'!$G$25,'PARAMETRI SISMICI'!$G$20*'PARAMETRI SISMICI'!$G$23*'PARAMETRI SISMICI'!$G$29*'PARAMETRI SISMICI'!$G$9*(B379/'PARAMETRI SISMICI'!$G$25+1/('PARAMETRI SISMICI'!$G$29*'PARAMETRI SISMICI'!$G$9)*(1-B379/'PARAMETRI SISMICI'!$G$25)),IF(B379&lt;'PARAMETRI SISMICI'!$G$26,'PARAMETRI SISMICI'!$G$20*'PARAMETRI SISMICI'!$G$23*'PARAMETRI SISMICI'!$G$29*'PARAMETRI SISMICI'!$G$9,IF(B379&lt;'PARAMETRI SISMICI'!$G$27,'PARAMETRI SISMICI'!$G$20*'PARAMETRI SISMICI'!$G$23*'PARAMETRI SISMICI'!$G$29*'PARAMETRI SISMICI'!$G$9*('PARAMETRI SISMICI'!$G$26/B379),'PARAMETRI SISMICI'!$G$20*'PARAMETRI SISMICI'!$G$23*'PARAMETRI SISMICI'!$G$29*'PARAMETRI SISMICI'!$G$9*(('PARAMETRI SISMICI'!$G$26*'PARAMETRI SISMICI'!$G$27)/B379^2))))</f>
        <v>6.5526065130536659E-2</v>
      </c>
      <c r="D379" s="26">
        <f>1/'PARAMETRI SISMICI'!$G$19*IF(B379&lt;'PARAMETRI SISMICI'!$G$25,'PARAMETRI SISMICI'!$G$20*'PARAMETRI SISMICI'!$G$23*'PARAMETRI SISMICI'!$G$30*'PARAMETRI SISMICI'!$G$9*(B379/'PARAMETRI SISMICI'!$G$25+1/('PARAMETRI SISMICI'!$G$30*'PARAMETRI SISMICI'!$G$9)*(1-B379/'PARAMETRI SISMICI'!$G$25)),IF(B379&lt;'PARAMETRI SISMICI'!$G$26,'PARAMETRI SISMICI'!$G$20*'PARAMETRI SISMICI'!$G$23*'PARAMETRI SISMICI'!$G$30*'PARAMETRI SISMICI'!$G$9,IF(B379&lt;'PARAMETRI SISMICI'!$G$27,'PARAMETRI SISMICI'!$G$20*'PARAMETRI SISMICI'!$G$23*'PARAMETRI SISMICI'!$G$30*'PARAMETRI SISMICI'!$G$9*('PARAMETRI SISMICI'!$G$26/B379),'PARAMETRI SISMICI'!$G$20*'PARAMETRI SISMICI'!$G$23*'PARAMETRI SISMICI'!$G$30*'PARAMETRI SISMICI'!$G$9*(('PARAMETRI SISMICI'!$G$26*'PARAMETRI SISMICI'!$G$27)/B379^2))))</f>
        <v>2.2752105948103004E-2</v>
      </c>
      <c r="E379" s="5"/>
      <c r="F379" s="5"/>
      <c r="G379" s="5"/>
      <c r="H379" s="5"/>
      <c r="I379" s="5"/>
      <c r="J379" s="5"/>
      <c r="K379" s="5"/>
      <c r="L379" s="5"/>
      <c r="M379" s="5"/>
      <c r="N379" s="5"/>
    </row>
    <row r="380" spans="2:14" x14ac:dyDescent="0.25">
      <c r="B380" s="32">
        <f t="shared" si="5"/>
        <v>3.6899999999999653</v>
      </c>
      <c r="C380" s="26">
        <f>1/'PARAMETRI SISMICI'!$G$19*IF(B380&lt;'PARAMETRI SISMICI'!$G$25,'PARAMETRI SISMICI'!$G$20*'PARAMETRI SISMICI'!$G$23*'PARAMETRI SISMICI'!$G$29*'PARAMETRI SISMICI'!$G$9*(B380/'PARAMETRI SISMICI'!$G$25+1/('PARAMETRI SISMICI'!$G$29*'PARAMETRI SISMICI'!$G$9)*(1-B380/'PARAMETRI SISMICI'!$G$25)),IF(B380&lt;'PARAMETRI SISMICI'!$G$26,'PARAMETRI SISMICI'!$G$20*'PARAMETRI SISMICI'!$G$23*'PARAMETRI SISMICI'!$G$29*'PARAMETRI SISMICI'!$G$9,IF(B380&lt;'PARAMETRI SISMICI'!$G$27,'PARAMETRI SISMICI'!$G$20*'PARAMETRI SISMICI'!$G$23*'PARAMETRI SISMICI'!$G$29*'PARAMETRI SISMICI'!$G$9*('PARAMETRI SISMICI'!$G$26/B380),'PARAMETRI SISMICI'!$G$20*'PARAMETRI SISMICI'!$G$23*'PARAMETRI SISMICI'!$G$29*'PARAMETRI SISMICI'!$G$9*(('PARAMETRI SISMICI'!$G$26*'PARAMETRI SISMICI'!$G$27)/B380^2))))</f>
        <v>6.517139154558059E-2</v>
      </c>
      <c r="D380" s="26">
        <f>1/'PARAMETRI SISMICI'!$G$19*IF(B380&lt;'PARAMETRI SISMICI'!$G$25,'PARAMETRI SISMICI'!$G$20*'PARAMETRI SISMICI'!$G$23*'PARAMETRI SISMICI'!$G$30*'PARAMETRI SISMICI'!$G$9*(B380/'PARAMETRI SISMICI'!$G$25+1/('PARAMETRI SISMICI'!$G$30*'PARAMETRI SISMICI'!$G$9)*(1-B380/'PARAMETRI SISMICI'!$G$25)),IF(B380&lt;'PARAMETRI SISMICI'!$G$26,'PARAMETRI SISMICI'!$G$20*'PARAMETRI SISMICI'!$G$23*'PARAMETRI SISMICI'!$G$30*'PARAMETRI SISMICI'!$G$9,IF(B380&lt;'PARAMETRI SISMICI'!$G$27,'PARAMETRI SISMICI'!$G$20*'PARAMETRI SISMICI'!$G$23*'PARAMETRI SISMICI'!$G$30*'PARAMETRI SISMICI'!$G$9*('PARAMETRI SISMICI'!$G$26/B380),'PARAMETRI SISMICI'!$G$20*'PARAMETRI SISMICI'!$G$23*'PARAMETRI SISMICI'!$G$30*'PARAMETRI SISMICI'!$G$9*(('PARAMETRI SISMICI'!$G$26*'PARAMETRI SISMICI'!$G$27)/B380^2))))</f>
        <v>2.2628955397771031E-2</v>
      </c>
      <c r="E380" s="5"/>
      <c r="F380" s="5"/>
      <c r="G380" s="5"/>
      <c r="H380" s="5"/>
      <c r="I380" s="5"/>
      <c r="J380" s="5"/>
      <c r="K380" s="5"/>
      <c r="L380" s="5"/>
      <c r="M380" s="5"/>
      <c r="N380" s="5"/>
    </row>
    <row r="381" spans="2:14" x14ac:dyDescent="0.25">
      <c r="B381" s="32">
        <f t="shared" si="5"/>
        <v>3.6999999999999651</v>
      </c>
      <c r="C381" s="26">
        <f>1/'PARAMETRI SISMICI'!$G$19*IF(B381&lt;'PARAMETRI SISMICI'!$G$25,'PARAMETRI SISMICI'!$G$20*'PARAMETRI SISMICI'!$G$23*'PARAMETRI SISMICI'!$G$29*'PARAMETRI SISMICI'!$G$9*(B381/'PARAMETRI SISMICI'!$G$25+1/('PARAMETRI SISMICI'!$G$29*'PARAMETRI SISMICI'!$G$9)*(1-B381/'PARAMETRI SISMICI'!$G$25)),IF(B381&lt;'PARAMETRI SISMICI'!$G$26,'PARAMETRI SISMICI'!$G$20*'PARAMETRI SISMICI'!$G$23*'PARAMETRI SISMICI'!$G$29*'PARAMETRI SISMICI'!$G$9,IF(B381&lt;'PARAMETRI SISMICI'!$G$27,'PARAMETRI SISMICI'!$G$20*'PARAMETRI SISMICI'!$G$23*'PARAMETRI SISMICI'!$G$29*'PARAMETRI SISMICI'!$G$9*('PARAMETRI SISMICI'!$G$26/B381),'PARAMETRI SISMICI'!$G$20*'PARAMETRI SISMICI'!$G$23*'PARAMETRI SISMICI'!$G$29*'PARAMETRI SISMICI'!$G$9*(('PARAMETRI SISMICI'!$G$26*'PARAMETRI SISMICI'!$G$27)/B381^2))))</f>
        <v>6.4819589804512773E-2</v>
      </c>
      <c r="D381" s="26">
        <f>1/'PARAMETRI SISMICI'!$G$19*IF(B381&lt;'PARAMETRI SISMICI'!$G$25,'PARAMETRI SISMICI'!$G$20*'PARAMETRI SISMICI'!$G$23*'PARAMETRI SISMICI'!$G$30*'PARAMETRI SISMICI'!$G$9*(B381/'PARAMETRI SISMICI'!$G$25+1/('PARAMETRI SISMICI'!$G$30*'PARAMETRI SISMICI'!$G$9)*(1-B381/'PARAMETRI SISMICI'!$G$25)),IF(B381&lt;'PARAMETRI SISMICI'!$G$26,'PARAMETRI SISMICI'!$G$20*'PARAMETRI SISMICI'!$G$23*'PARAMETRI SISMICI'!$G$30*'PARAMETRI SISMICI'!$G$9,IF(B381&lt;'PARAMETRI SISMICI'!$G$27,'PARAMETRI SISMICI'!$G$20*'PARAMETRI SISMICI'!$G$23*'PARAMETRI SISMICI'!$G$30*'PARAMETRI SISMICI'!$G$9*('PARAMETRI SISMICI'!$G$26/B381),'PARAMETRI SISMICI'!$G$20*'PARAMETRI SISMICI'!$G$23*'PARAMETRI SISMICI'!$G$30*'PARAMETRI SISMICI'!$G$9*(('PARAMETRI SISMICI'!$G$26*'PARAMETRI SISMICI'!$G$27)/B381^2))))</f>
        <v>2.250680201545582E-2</v>
      </c>
      <c r="E381" s="5"/>
      <c r="F381" s="5"/>
      <c r="G381" s="5"/>
      <c r="H381" s="5"/>
      <c r="I381" s="5"/>
      <c r="J381" s="5"/>
      <c r="K381" s="5"/>
      <c r="L381" s="5"/>
      <c r="M381" s="5"/>
      <c r="N381" s="5"/>
    </row>
    <row r="382" spans="2:14" x14ac:dyDescent="0.25">
      <c r="B382" s="32">
        <f t="shared" si="5"/>
        <v>3.7099999999999649</v>
      </c>
      <c r="C382" s="26">
        <f>1/'PARAMETRI SISMICI'!$G$19*IF(B382&lt;'PARAMETRI SISMICI'!$G$25,'PARAMETRI SISMICI'!$G$20*'PARAMETRI SISMICI'!$G$23*'PARAMETRI SISMICI'!$G$29*'PARAMETRI SISMICI'!$G$9*(B382/'PARAMETRI SISMICI'!$G$25+1/('PARAMETRI SISMICI'!$G$29*'PARAMETRI SISMICI'!$G$9)*(1-B382/'PARAMETRI SISMICI'!$G$25)),IF(B382&lt;'PARAMETRI SISMICI'!$G$26,'PARAMETRI SISMICI'!$G$20*'PARAMETRI SISMICI'!$G$23*'PARAMETRI SISMICI'!$G$29*'PARAMETRI SISMICI'!$G$9,IF(B382&lt;'PARAMETRI SISMICI'!$G$27,'PARAMETRI SISMICI'!$G$20*'PARAMETRI SISMICI'!$G$23*'PARAMETRI SISMICI'!$G$29*'PARAMETRI SISMICI'!$G$9*('PARAMETRI SISMICI'!$G$26/B382),'PARAMETRI SISMICI'!$G$20*'PARAMETRI SISMICI'!$G$23*'PARAMETRI SISMICI'!$G$29*'PARAMETRI SISMICI'!$G$9*(('PARAMETRI SISMICI'!$G$26*'PARAMETRI SISMICI'!$G$27)/B382^2))))</f>
        <v>6.447062898582398E-2</v>
      </c>
      <c r="D382" s="26">
        <f>1/'PARAMETRI SISMICI'!$G$19*IF(B382&lt;'PARAMETRI SISMICI'!$G$25,'PARAMETRI SISMICI'!$G$20*'PARAMETRI SISMICI'!$G$23*'PARAMETRI SISMICI'!$G$30*'PARAMETRI SISMICI'!$G$9*(B382/'PARAMETRI SISMICI'!$G$25+1/('PARAMETRI SISMICI'!$G$30*'PARAMETRI SISMICI'!$G$9)*(1-B382/'PARAMETRI SISMICI'!$G$25)),IF(B382&lt;'PARAMETRI SISMICI'!$G$26,'PARAMETRI SISMICI'!$G$20*'PARAMETRI SISMICI'!$G$23*'PARAMETRI SISMICI'!$G$30*'PARAMETRI SISMICI'!$G$9,IF(B382&lt;'PARAMETRI SISMICI'!$G$27,'PARAMETRI SISMICI'!$G$20*'PARAMETRI SISMICI'!$G$23*'PARAMETRI SISMICI'!$G$30*'PARAMETRI SISMICI'!$G$9*('PARAMETRI SISMICI'!$G$26/B382),'PARAMETRI SISMICI'!$G$20*'PARAMETRI SISMICI'!$G$23*'PARAMETRI SISMICI'!$G$30*'PARAMETRI SISMICI'!$G$9*(('PARAMETRI SISMICI'!$G$26*'PARAMETRI SISMICI'!$G$27)/B382^2))))</f>
        <v>2.2385635064522211E-2</v>
      </c>
      <c r="E382" s="5"/>
      <c r="F382" s="5"/>
      <c r="G382" s="5"/>
      <c r="H382" s="5"/>
      <c r="I382" s="5"/>
      <c r="J382" s="5"/>
      <c r="K382" s="5"/>
      <c r="L382" s="5"/>
      <c r="M382" s="5"/>
      <c r="N382" s="5"/>
    </row>
    <row r="383" spans="2:14" x14ac:dyDescent="0.25">
      <c r="B383" s="32">
        <f t="shared" si="5"/>
        <v>3.7199999999999647</v>
      </c>
      <c r="C383" s="26">
        <f>1/'PARAMETRI SISMICI'!$G$19*IF(B383&lt;'PARAMETRI SISMICI'!$G$25,'PARAMETRI SISMICI'!$G$20*'PARAMETRI SISMICI'!$G$23*'PARAMETRI SISMICI'!$G$29*'PARAMETRI SISMICI'!$G$9*(B383/'PARAMETRI SISMICI'!$G$25+1/('PARAMETRI SISMICI'!$G$29*'PARAMETRI SISMICI'!$G$9)*(1-B383/'PARAMETRI SISMICI'!$G$25)),IF(B383&lt;'PARAMETRI SISMICI'!$G$26,'PARAMETRI SISMICI'!$G$20*'PARAMETRI SISMICI'!$G$23*'PARAMETRI SISMICI'!$G$29*'PARAMETRI SISMICI'!$G$9,IF(B383&lt;'PARAMETRI SISMICI'!$G$27,'PARAMETRI SISMICI'!$G$20*'PARAMETRI SISMICI'!$G$23*'PARAMETRI SISMICI'!$G$29*'PARAMETRI SISMICI'!$G$9*('PARAMETRI SISMICI'!$G$26/B383),'PARAMETRI SISMICI'!$G$20*'PARAMETRI SISMICI'!$G$23*'PARAMETRI SISMICI'!$G$29*'PARAMETRI SISMICI'!$G$9*(('PARAMETRI SISMICI'!$G$26*'PARAMETRI SISMICI'!$G$27)/B383^2))))</f>
        <v>6.4124478583057282E-2</v>
      </c>
      <c r="D383" s="26">
        <f>1/'PARAMETRI SISMICI'!$G$19*IF(B383&lt;'PARAMETRI SISMICI'!$G$25,'PARAMETRI SISMICI'!$G$20*'PARAMETRI SISMICI'!$G$23*'PARAMETRI SISMICI'!$G$30*'PARAMETRI SISMICI'!$G$9*(B383/'PARAMETRI SISMICI'!$G$25+1/('PARAMETRI SISMICI'!$G$30*'PARAMETRI SISMICI'!$G$9)*(1-B383/'PARAMETRI SISMICI'!$G$25)),IF(B383&lt;'PARAMETRI SISMICI'!$G$26,'PARAMETRI SISMICI'!$G$20*'PARAMETRI SISMICI'!$G$23*'PARAMETRI SISMICI'!$G$30*'PARAMETRI SISMICI'!$G$9,IF(B383&lt;'PARAMETRI SISMICI'!$G$27,'PARAMETRI SISMICI'!$G$20*'PARAMETRI SISMICI'!$G$23*'PARAMETRI SISMICI'!$G$30*'PARAMETRI SISMICI'!$G$9*('PARAMETRI SISMICI'!$G$26/B383),'PARAMETRI SISMICI'!$G$20*'PARAMETRI SISMICI'!$G$23*'PARAMETRI SISMICI'!$G$30*'PARAMETRI SISMICI'!$G$9*(('PARAMETRI SISMICI'!$G$26*'PARAMETRI SISMICI'!$G$27)/B383^2))))</f>
        <v>2.2265443952450444E-2</v>
      </c>
      <c r="E383" s="5"/>
      <c r="F383" s="5"/>
      <c r="G383" s="5"/>
      <c r="H383" s="5"/>
      <c r="I383" s="5"/>
      <c r="J383" s="5"/>
      <c r="K383" s="5"/>
      <c r="L383" s="5"/>
      <c r="M383" s="5"/>
      <c r="N383" s="5"/>
    </row>
    <row r="384" spans="2:14" x14ac:dyDescent="0.25">
      <c r="B384" s="32">
        <f t="shared" si="5"/>
        <v>3.7299999999999645</v>
      </c>
      <c r="C384" s="26">
        <f>1/'PARAMETRI SISMICI'!$G$19*IF(B384&lt;'PARAMETRI SISMICI'!$G$25,'PARAMETRI SISMICI'!$G$20*'PARAMETRI SISMICI'!$G$23*'PARAMETRI SISMICI'!$G$29*'PARAMETRI SISMICI'!$G$9*(B384/'PARAMETRI SISMICI'!$G$25+1/('PARAMETRI SISMICI'!$G$29*'PARAMETRI SISMICI'!$G$9)*(1-B384/'PARAMETRI SISMICI'!$G$25)),IF(B384&lt;'PARAMETRI SISMICI'!$G$26,'PARAMETRI SISMICI'!$G$20*'PARAMETRI SISMICI'!$G$23*'PARAMETRI SISMICI'!$G$29*'PARAMETRI SISMICI'!$G$9,IF(B384&lt;'PARAMETRI SISMICI'!$G$27,'PARAMETRI SISMICI'!$G$20*'PARAMETRI SISMICI'!$G$23*'PARAMETRI SISMICI'!$G$29*'PARAMETRI SISMICI'!$G$9*('PARAMETRI SISMICI'!$G$26/B384),'PARAMETRI SISMICI'!$G$20*'PARAMETRI SISMICI'!$G$23*'PARAMETRI SISMICI'!$G$29*'PARAMETRI SISMICI'!$G$9*(('PARAMETRI SISMICI'!$G$26*'PARAMETRI SISMICI'!$G$27)/B384^2))))</f>
        <v>6.3781108498140573E-2</v>
      </c>
      <c r="D384" s="26">
        <f>1/'PARAMETRI SISMICI'!$G$19*IF(B384&lt;'PARAMETRI SISMICI'!$G$25,'PARAMETRI SISMICI'!$G$20*'PARAMETRI SISMICI'!$G$23*'PARAMETRI SISMICI'!$G$30*'PARAMETRI SISMICI'!$G$9*(B384/'PARAMETRI SISMICI'!$G$25+1/('PARAMETRI SISMICI'!$G$30*'PARAMETRI SISMICI'!$G$9)*(1-B384/'PARAMETRI SISMICI'!$G$25)),IF(B384&lt;'PARAMETRI SISMICI'!$G$26,'PARAMETRI SISMICI'!$G$20*'PARAMETRI SISMICI'!$G$23*'PARAMETRI SISMICI'!$G$30*'PARAMETRI SISMICI'!$G$9,IF(B384&lt;'PARAMETRI SISMICI'!$G$27,'PARAMETRI SISMICI'!$G$20*'PARAMETRI SISMICI'!$G$23*'PARAMETRI SISMICI'!$G$30*'PARAMETRI SISMICI'!$G$9*('PARAMETRI SISMICI'!$G$26/B384),'PARAMETRI SISMICI'!$G$20*'PARAMETRI SISMICI'!$G$23*'PARAMETRI SISMICI'!$G$30*'PARAMETRI SISMICI'!$G$9*(('PARAMETRI SISMICI'!$G$26*'PARAMETRI SISMICI'!$G$27)/B384^2))))</f>
        <v>2.2146218228521031E-2</v>
      </c>
      <c r="E384" s="5"/>
      <c r="F384" s="5"/>
      <c r="G384" s="5"/>
      <c r="H384" s="5"/>
      <c r="I384" s="5"/>
      <c r="J384" s="5"/>
      <c r="K384" s="5"/>
      <c r="L384" s="5"/>
      <c r="M384" s="5"/>
      <c r="N384" s="5"/>
    </row>
    <row r="385" spans="2:14" x14ac:dyDescent="0.25">
      <c r="B385" s="32">
        <f t="shared" si="5"/>
        <v>3.7399999999999642</v>
      </c>
      <c r="C385" s="26">
        <f>1/'PARAMETRI SISMICI'!$G$19*IF(B385&lt;'PARAMETRI SISMICI'!$G$25,'PARAMETRI SISMICI'!$G$20*'PARAMETRI SISMICI'!$G$23*'PARAMETRI SISMICI'!$G$29*'PARAMETRI SISMICI'!$G$9*(B385/'PARAMETRI SISMICI'!$G$25+1/('PARAMETRI SISMICI'!$G$29*'PARAMETRI SISMICI'!$G$9)*(1-B385/'PARAMETRI SISMICI'!$G$25)),IF(B385&lt;'PARAMETRI SISMICI'!$G$26,'PARAMETRI SISMICI'!$G$20*'PARAMETRI SISMICI'!$G$23*'PARAMETRI SISMICI'!$G$29*'PARAMETRI SISMICI'!$G$9,IF(B385&lt;'PARAMETRI SISMICI'!$G$27,'PARAMETRI SISMICI'!$G$20*'PARAMETRI SISMICI'!$G$23*'PARAMETRI SISMICI'!$G$29*'PARAMETRI SISMICI'!$G$9*('PARAMETRI SISMICI'!$G$26/B385),'PARAMETRI SISMICI'!$G$20*'PARAMETRI SISMICI'!$G$23*'PARAMETRI SISMICI'!$G$29*'PARAMETRI SISMICI'!$G$9*(('PARAMETRI SISMICI'!$G$26*'PARAMETRI SISMICI'!$G$27)/B385^2))))</f>
        <v>6.3440489034843728E-2</v>
      </c>
      <c r="D385" s="26">
        <f>1/'PARAMETRI SISMICI'!$G$19*IF(B385&lt;'PARAMETRI SISMICI'!$G$25,'PARAMETRI SISMICI'!$G$20*'PARAMETRI SISMICI'!$G$23*'PARAMETRI SISMICI'!$G$30*'PARAMETRI SISMICI'!$G$9*(B385/'PARAMETRI SISMICI'!$G$25+1/('PARAMETRI SISMICI'!$G$30*'PARAMETRI SISMICI'!$G$9)*(1-B385/'PARAMETRI SISMICI'!$G$25)),IF(B385&lt;'PARAMETRI SISMICI'!$G$26,'PARAMETRI SISMICI'!$G$20*'PARAMETRI SISMICI'!$G$23*'PARAMETRI SISMICI'!$G$30*'PARAMETRI SISMICI'!$G$9,IF(B385&lt;'PARAMETRI SISMICI'!$G$27,'PARAMETRI SISMICI'!$G$20*'PARAMETRI SISMICI'!$G$23*'PARAMETRI SISMICI'!$G$30*'PARAMETRI SISMICI'!$G$9*('PARAMETRI SISMICI'!$G$26/B385),'PARAMETRI SISMICI'!$G$20*'PARAMETRI SISMICI'!$G$23*'PARAMETRI SISMICI'!$G$30*'PARAMETRI SISMICI'!$G$9*(('PARAMETRI SISMICI'!$G$26*'PARAMETRI SISMICI'!$G$27)/B385^2))))</f>
        <v>2.2027947581542959E-2</v>
      </c>
      <c r="E385" s="5"/>
      <c r="F385" s="5"/>
      <c r="G385" s="5"/>
      <c r="H385" s="5"/>
      <c r="I385" s="5"/>
      <c r="J385" s="5"/>
      <c r="K385" s="5"/>
      <c r="L385" s="5"/>
      <c r="M385" s="5"/>
      <c r="N385" s="5"/>
    </row>
    <row r="386" spans="2:14" x14ac:dyDescent="0.25">
      <c r="B386" s="32">
        <f t="shared" si="5"/>
        <v>3.749999999999964</v>
      </c>
      <c r="C386" s="26">
        <f>1/'PARAMETRI SISMICI'!$G$19*IF(B386&lt;'PARAMETRI SISMICI'!$G$25,'PARAMETRI SISMICI'!$G$20*'PARAMETRI SISMICI'!$G$23*'PARAMETRI SISMICI'!$G$29*'PARAMETRI SISMICI'!$G$9*(B386/'PARAMETRI SISMICI'!$G$25+1/('PARAMETRI SISMICI'!$G$29*'PARAMETRI SISMICI'!$G$9)*(1-B386/'PARAMETRI SISMICI'!$G$25)),IF(B386&lt;'PARAMETRI SISMICI'!$G$26,'PARAMETRI SISMICI'!$G$20*'PARAMETRI SISMICI'!$G$23*'PARAMETRI SISMICI'!$G$29*'PARAMETRI SISMICI'!$G$9,IF(B386&lt;'PARAMETRI SISMICI'!$G$27,'PARAMETRI SISMICI'!$G$20*'PARAMETRI SISMICI'!$G$23*'PARAMETRI SISMICI'!$G$29*'PARAMETRI SISMICI'!$G$9*('PARAMETRI SISMICI'!$G$26/B386),'PARAMETRI SISMICI'!$G$20*'PARAMETRI SISMICI'!$G$23*'PARAMETRI SISMICI'!$G$29*'PARAMETRI SISMICI'!$G$9*(('PARAMETRI SISMICI'!$G$26*'PARAMETRI SISMICI'!$G$27)/B386^2))))</f>
        <v>6.3102590892357688E-2</v>
      </c>
      <c r="D386" s="26">
        <f>1/'PARAMETRI SISMICI'!$G$19*IF(B386&lt;'PARAMETRI SISMICI'!$G$25,'PARAMETRI SISMICI'!$G$20*'PARAMETRI SISMICI'!$G$23*'PARAMETRI SISMICI'!$G$30*'PARAMETRI SISMICI'!$G$9*(B386/'PARAMETRI SISMICI'!$G$25+1/('PARAMETRI SISMICI'!$G$30*'PARAMETRI SISMICI'!$G$9)*(1-B386/'PARAMETRI SISMICI'!$G$25)),IF(B386&lt;'PARAMETRI SISMICI'!$G$26,'PARAMETRI SISMICI'!$G$20*'PARAMETRI SISMICI'!$G$23*'PARAMETRI SISMICI'!$G$30*'PARAMETRI SISMICI'!$G$9,IF(B386&lt;'PARAMETRI SISMICI'!$G$27,'PARAMETRI SISMICI'!$G$20*'PARAMETRI SISMICI'!$G$23*'PARAMETRI SISMICI'!$G$30*'PARAMETRI SISMICI'!$G$9*('PARAMETRI SISMICI'!$G$26/B386),'PARAMETRI SISMICI'!$G$20*'PARAMETRI SISMICI'!$G$23*'PARAMETRI SISMICI'!$G$30*'PARAMETRI SISMICI'!$G$9*(('PARAMETRI SISMICI'!$G$26*'PARAMETRI SISMICI'!$G$27)/B386^2))))</f>
        <v>2.1910621837624197E-2</v>
      </c>
      <c r="E386" s="5"/>
      <c r="F386" s="5"/>
      <c r="G386" s="5"/>
      <c r="H386" s="5"/>
      <c r="I386" s="5"/>
      <c r="J386" s="5"/>
      <c r="K386" s="5"/>
      <c r="L386" s="5"/>
      <c r="M386" s="5"/>
      <c r="N386" s="5"/>
    </row>
    <row r="387" spans="2:14" x14ac:dyDescent="0.25">
      <c r="B387" s="32">
        <f t="shared" si="5"/>
        <v>3.7599999999999638</v>
      </c>
      <c r="C387" s="26">
        <f>1/'PARAMETRI SISMICI'!$G$19*IF(B387&lt;'PARAMETRI SISMICI'!$G$25,'PARAMETRI SISMICI'!$G$20*'PARAMETRI SISMICI'!$G$23*'PARAMETRI SISMICI'!$G$29*'PARAMETRI SISMICI'!$G$9*(B387/'PARAMETRI SISMICI'!$G$25+1/('PARAMETRI SISMICI'!$G$29*'PARAMETRI SISMICI'!$G$9)*(1-B387/'PARAMETRI SISMICI'!$G$25)),IF(B387&lt;'PARAMETRI SISMICI'!$G$26,'PARAMETRI SISMICI'!$G$20*'PARAMETRI SISMICI'!$G$23*'PARAMETRI SISMICI'!$G$29*'PARAMETRI SISMICI'!$G$9,IF(B387&lt;'PARAMETRI SISMICI'!$G$27,'PARAMETRI SISMICI'!$G$20*'PARAMETRI SISMICI'!$G$23*'PARAMETRI SISMICI'!$G$29*'PARAMETRI SISMICI'!$G$9*('PARAMETRI SISMICI'!$G$26/B387),'PARAMETRI SISMICI'!$G$20*'PARAMETRI SISMICI'!$G$23*'PARAMETRI SISMICI'!$G$29*'PARAMETRI SISMICI'!$G$9*(('PARAMETRI SISMICI'!$G$26*'PARAMETRI SISMICI'!$G$27)/B387^2))))</f>
        <v>6.276738515899305E-2</v>
      </c>
      <c r="D387" s="26">
        <f>1/'PARAMETRI SISMICI'!$G$19*IF(B387&lt;'PARAMETRI SISMICI'!$G$25,'PARAMETRI SISMICI'!$G$20*'PARAMETRI SISMICI'!$G$23*'PARAMETRI SISMICI'!$G$30*'PARAMETRI SISMICI'!$G$9*(B387/'PARAMETRI SISMICI'!$G$25+1/('PARAMETRI SISMICI'!$G$30*'PARAMETRI SISMICI'!$G$9)*(1-B387/'PARAMETRI SISMICI'!$G$25)),IF(B387&lt;'PARAMETRI SISMICI'!$G$26,'PARAMETRI SISMICI'!$G$20*'PARAMETRI SISMICI'!$G$23*'PARAMETRI SISMICI'!$G$30*'PARAMETRI SISMICI'!$G$9,IF(B387&lt;'PARAMETRI SISMICI'!$G$27,'PARAMETRI SISMICI'!$G$20*'PARAMETRI SISMICI'!$G$23*'PARAMETRI SISMICI'!$G$30*'PARAMETRI SISMICI'!$G$9*('PARAMETRI SISMICI'!$G$26/B387),'PARAMETRI SISMICI'!$G$20*'PARAMETRI SISMICI'!$G$23*'PARAMETRI SISMICI'!$G$30*'PARAMETRI SISMICI'!$G$9*(('PARAMETRI SISMICI'!$G$26*'PARAMETRI SISMICI'!$G$27)/B387^2))))</f>
        <v>2.1794230957983697E-2</v>
      </c>
      <c r="E387" s="5"/>
      <c r="F387" s="5"/>
      <c r="G387" s="5"/>
      <c r="H387" s="5"/>
      <c r="I387" s="5"/>
      <c r="J387" s="5"/>
      <c r="K387" s="5"/>
      <c r="L387" s="5"/>
      <c r="M387" s="5"/>
      <c r="N387" s="5"/>
    </row>
    <row r="388" spans="2:14" x14ac:dyDescent="0.25">
      <c r="B388" s="32">
        <f t="shared" si="5"/>
        <v>3.7699999999999636</v>
      </c>
      <c r="C388" s="26">
        <f>1/'PARAMETRI SISMICI'!$G$19*IF(B388&lt;'PARAMETRI SISMICI'!$G$25,'PARAMETRI SISMICI'!$G$20*'PARAMETRI SISMICI'!$G$23*'PARAMETRI SISMICI'!$G$29*'PARAMETRI SISMICI'!$G$9*(B388/'PARAMETRI SISMICI'!$G$25+1/('PARAMETRI SISMICI'!$G$29*'PARAMETRI SISMICI'!$G$9)*(1-B388/'PARAMETRI SISMICI'!$G$25)),IF(B388&lt;'PARAMETRI SISMICI'!$G$26,'PARAMETRI SISMICI'!$G$20*'PARAMETRI SISMICI'!$G$23*'PARAMETRI SISMICI'!$G$29*'PARAMETRI SISMICI'!$G$9,IF(B388&lt;'PARAMETRI SISMICI'!$G$27,'PARAMETRI SISMICI'!$G$20*'PARAMETRI SISMICI'!$G$23*'PARAMETRI SISMICI'!$G$29*'PARAMETRI SISMICI'!$G$9*('PARAMETRI SISMICI'!$G$26/B388),'PARAMETRI SISMICI'!$G$20*'PARAMETRI SISMICI'!$G$23*'PARAMETRI SISMICI'!$G$29*'PARAMETRI SISMICI'!$G$9*(('PARAMETRI SISMICI'!$G$26*'PARAMETRI SISMICI'!$G$27)/B388^2))))</f>
        <v>6.2434843305995268E-2</v>
      </c>
      <c r="D388" s="26">
        <f>1/'PARAMETRI SISMICI'!$G$19*IF(B388&lt;'PARAMETRI SISMICI'!$G$25,'PARAMETRI SISMICI'!$G$20*'PARAMETRI SISMICI'!$G$23*'PARAMETRI SISMICI'!$G$30*'PARAMETRI SISMICI'!$G$9*(B388/'PARAMETRI SISMICI'!$G$25+1/('PARAMETRI SISMICI'!$G$30*'PARAMETRI SISMICI'!$G$9)*(1-B388/'PARAMETRI SISMICI'!$G$25)),IF(B388&lt;'PARAMETRI SISMICI'!$G$26,'PARAMETRI SISMICI'!$G$20*'PARAMETRI SISMICI'!$G$23*'PARAMETRI SISMICI'!$G$30*'PARAMETRI SISMICI'!$G$9,IF(B388&lt;'PARAMETRI SISMICI'!$G$27,'PARAMETRI SISMICI'!$G$20*'PARAMETRI SISMICI'!$G$23*'PARAMETRI SISMICI'!$G$30*'PARAMETRI SISMICI'!$G$9*('PARAMETRI SISMICI'!$G$26/B388),'PARAMETRI SISMICI'!$G$20*'PARAMETRI SISMICI'!$G$23*'PARAMETRI SISMICI'!$G$30*'PARAMETRI SISMICI'!$G$9*(('PARAMETRI SISMICI'!$G$26*'PARAMETRI SISMICI'!$G$27)/B388^2))))</f>
        <v>2.167876503680391E-2</v>
      </c>
      <c r="E388" s="5"/>
      <c r="F388" s="5"/>
      <c r="G388" s="5"/>
      <c r="H388" s="5"/>
      <c r="I388" s="5"/>
      <c r="J388" s="5"/>
      <c r="K388" s="5"/>
      <c r="L388" s="5"/>
      <c r="M388" s="5"/>
      <c r="N388" s="5"/>
    </row>
    <row r="389" spans="2:14" x14ac:dyDescent="0.25">
      <c r="B389" s="32">
        <f t="shared" si="5"/>
        <v>3.7799999999999634</v>
      </c>
      <c r="C389" s="26">
        <f>1/'PARAMETRI SISMICI'!$G$19*IF(B389&lt;'PARAMETRI SISMICI'!$G$25,'PARAMETRI SISMICI'!$G$20*'PARAMETRI SISMICI'!$G$23*'PARAMETRI SISMICI'!$G$29*'PARAMETRI SISMICI'!$G$9*(B389/'PARAMETRI SISMICI'!$G$25+1/('PARAMETRI SISMICI'!$G$29*'PARAMETRI SISMICI'!$G$9)*(1-B389/'PARAMETRI SISMICI'!$G$25)),IF(B389&lt;'PARAMETRI SISMICI'!$G$26,'PARAMETRI SISMICI'!$G$20*'PARAMETRI SISMICI'!$G$23*'PARAMETRI SISMICI'!$G$29*'PARAMETRI SISMICI'!$G$9,IF(B389&lt;'PARAMETRI SISMICI'!$G$27,'PARAMETRI SISMICI'!$G$20*'PARAMETRI SISMICI'!$G$23*'PARAMETRI SISMICI'!$G$29*'PARAMETRI SISMICI'!$G$9*('PARAMETRI SISMICI'!$G$26/B389),'PARAMETRI SISMICI'!$G$20*'PARAMETRI SISMICI'!$G$23*'PARAMETRI SISMICI'!$G$29*'PARAMETRI SISMICI'!$G$9*(('PARAMETRI SISMICI'!$G$26*'PARAMETRI SISMICI'!$G$27)/B389^2))))</f>
        <v>6.2104937181474508E-2</v>
      </c>
      <c r="D389" s="26">
        <f>1/'PARAMETRI SISMICI'!$G$19*IF(B389&lt;'PARAMETRI SISMICI'!$G$25,'PARAMETRI SISMICI'!$G$20*'PARAMETRI SISMICI'!$G$23*'PARAMETRI SISMICI'!$G$30*'PARAMETRI SISMICI'!$G$9*(B389/'PARAMETRI SISMICI'!$G$25+1/('PARAMETRI SISMICI'!$G$30*'PARAMETRI SISMICI'!$G$9)*(1-B389/'PARAMETRI SISMICI'!$G$25)),IF(B389&lt;'PARAMETRI SISMICI'!$G$26,'PARAMETRI SISMICI'!$G$20*'PARAMETRI SISMICI'!$G$23*'PARAMETRI SISMICI'!$G$30*'PARAMETRI SISMICI'!$G$9,IF(B389&lt;'PARAMETRI SISMICI'!$G$27,'PARAMETRI SISMICI'!$G$20*'PARAMETRI SISMICI'!$G$23*'PARAMETRI SISMICI'!$G$30*'PARAMETRI SISMICI'!$G$9*('PARAMETRI SISMICI'!$G$26/B389),'PARAMETRI SISMICI'!$G$20*'PARAMETRI SISMICI'!$G$23*'PARAMETRI SISMICI'!$G$30*'PARAMETRI SISMICI'!$G$9*(('PARAMETRI SISMICI'!$G$26*'PARAMETRI SISMICI'!$G$27)/B389^2))))</f>
        <v>2.1564214299123089E-2</v>
      </c>
      <c r="E389" s="5"/>
      <c r="F389" s="5"/>
      <c r="G389" s="5"/>
      <c r="H389" s="5"/>
      <c r="I389" s="5"/>
      <c r="J389" s="5"/>
      <c r="K389" s="5"/>
      <c r="L389" s="5"/>
      <c r="M389" s="5"/>
      <c r="N389" s="5"/>
    </row>
    <row r="390" spans="2:14" x14ac:dyDescent="0.25">
      <c r="B390" s="32">
        <f t="shared" si="5"/>
        <v>3.7899999999999632</v>
      </c>
      <c r="C390" s="26">
        <f>1/'PARAMETRI SISMICI'!$G$19*IF(B390&lt;'PARAMETRI SISMICI'!$G$25,'PARAMETRI SISMICI'!$G$20*'PARAMETRI SISMICI'!$G$23*'PARAMETRI SISMICI'!$G$29*'PARAMETRI SISMICI'!$G$9*(B390/'PARAMETRI SISMICI'!$G$25+1/('PARAMETRI SISMICI'!$G$29*'PARAMETRI SISMICI'!$G$9)*(1-B390/'PARAMETRI SISMICI'!$G$25)),IF(B390&lt;'PARAMETRI SISMICI'!$G$26,'PARAMETRI SISMICI'!$G$20*'PARAMETRI SISMICI'!$G$23*'PARAMETRI SISMICI'!$G$29*'PARAMETRI SISMICI'!$G$9,IF(B390&lt;'PARAMETRI SISMICI'!$G$27,'PARAMETRI SISMICI'!$G$20*'PARAMETRI SISMICI'!$G$23*'PARAMETRI SISMICI'!$G$29*'PARAMETRI SISMICI'!$G$9*('PARAMETRI SISMICI'!$G$26/B390),'PARAMETRI SISMICI'!$G$20*'PARAMETRI SISMICI'!$G$23*'PARAMETRI SISMICI'!$G$29*'PARAMETRI SISMICI'!$G$9*(('PARAMETRI SISMICI'!$G$26*'PARAMETRI SISMICI'!$G$27)/B390^2))))</f>
        <v>6.1777639004447209E-2</v>
      </c>
      <c r="D390" s="26">
        <f>1/'PARAMETRI SISMICI'!$G$19*IF(B390&lt;'PARAMETRI SISMICI'!$G$25,'PARAMETRI SISMICI'!$G$20*'PARAMETRI SISMICI'!$G$23*'PARAMETRI SISMICI'!$G$30*'PARAMETRI SISMICI'!$G$9*(B390/'PARAMETRI SISMICI'!$G$25+1/('PARAMETRI SISMICI'!$G$30*'PARAMETRI SISMICI'!$G$9)*(1-B390/'PARAMETRI SISMICI'!$G$25)),IF(B390&lt;'PARAMETRI SISMICI'!$G$26,'PARAMETRI SISMICI'!$G$20*'PARAMETRI SISMICI'!$G$23*'PARAMETRI SISMICI'!$G$30*'PARAMETRI SISMICI'!$G$9,IF(B390&lt;'PARAMETRI SISMICI'!$G$27,'PARAMETRI SISMICI'!$G$20*'PARAMETRI SISMICI'!$G$23*'PARAMETRI SISMICI'!$G$30*'PARAMETRI SISMICI'!$G$9*('PARAMETRI SISMICI'!$G$26/B390),'PARAMETRI SISMICI'!$G$20*'PARAMETRI SISMICI'!$G$23*'PARAMETRI SISMICI'!$G$30*'PARAMETRI SISMICI'!$G$9*(('PARAMETRI SISMICI'!$G$26*'PARAMETRI SISMICI'!$G$27)/B390^2))))</f>
        <v>2.145056909876639E-2</v>
      </c>
      <c r="E390" s="5"/>
      <c r="F390" s="5"/>
      <c r="G390" s="5"/>
      <c r="H390" s="5"/>
      <c r="I390" s="5"/>
      <c r="J390" s="5"/>
      <c r="K390" s="5"/>
      <c r="L390" s="5"/>
      <c r="M390" s="5"/>
      <c r="N390" s="5"/>
    </row>
    <row r="391" spans="2:14" x14ac:dyDescent="0.25">
      <c r="B391" s="32">
        <f t="shared" si="5"/>
        <v>3.799999999999963</v>
      </c>
      <c r="C391" s="26">
        <f>1/'PARAMETRI SISMICI'!$G$19*IF(B391&lt;'PARAMETRI SISMICI'!$G$25,'PARAMETRI SISMICI'!$G$20*'PARAMETRI SISMICI'!$G$23*'PARAMETRI SISMICI'!$G$29*'PARAMETRI SISMICI'!$G$9*(B391/'PARAMETRI SISMICI'!$G$25+1/('PARAMETRI SISMICI'!$G$29*'PARAMETRI SISMICI'!$G$9)*(1-B391/'PARAMETRI SISMICI'!$G$25)),IF(B391&lt;'PARAMETRI SISMICI'!$G$26,'PARAMETRI SISMICI'!$G$20*'PARAMETRI SISMICI'!$G$23*'PARAMETRI SISMICI'!$G$29*'PARAMETRI SISMICI'!$G$9,IF(B391&lt;'PARAMETRI SISMICI'!$G$27,'PARAMETRI SISMICI'!$G$20*'PARAMETRI SISMICI'!$G$23*'PARAMETRI SISMICI'!$G$29*'PARAMETRI SISMICI'!$G$9*('PARAMETRI SISMICI'!$G$26/B391),'PARAMETRI SISMICI'!$G$20*'PARAMETRI SISMICI'!$G$23*'PARAMETRI SISMICI'!$G$29*'PARAMETRI SISMICI'!$G$9*(('PARAMETRI SISMICI'!$G$26*'PARAMETRI SISMICI'!$G$27)/B391^2))))</f>
        <v>6.1452921358987563E-2</v>
      </c>
      <c r="D391" s="26">
        <f>1/'PARAMETRI SISMICI'!$G$19*IF(B391&lt;'PARAMETRI SISMICI'!$G$25,'PARAMETRI SISMICI'!$G$20*'PARAMETRI SISMICI'!$G$23*'PARAMETRI SISMICI'!$G$30*'PARAMETRI SISMICI'!$G$9*(B391/'PARAMETRI SISMICI'!$G$25+1/('PARAMETRI SISMICI'!$G$30*'PARAMETRI SISMICI'!$G$9)*(1-B391/'PARAMETRI SISMICI'!$G$25)),IF(B391&lt;'PARAMETRI SISMICI'!$G$26,'PARAMETRI SISMICI'!$G$20*'PARAMETRI SISMICI'!$G$23*'PARAMETRI SISMICI'!$G$30*'PARAMETRI SISMICI'!$G$9,IF(B391&lt;'PARAMETRI SISMICI'!$G$27,'PARAMETRI SISMICI'!$G$20*'PARAMETRI SISMICI'!$G$23*'PARAMETRI SISMICI'!$G$30*'PARAMETRI SISMICI'!$G$9*('PARAMETRI SISMICI'!$G$26/B391),'PARAMETRI SISMICI'!$G$20*'PARAMETRI SISMICI'!$G$23*'PARAMETRI SISMICI'!$G$30*'PARAMETRI SISMICI'!$G$9*(('PARAMETRI SISMICI'!$G$26*'PARAMETRI SISMICI'!$G$27)/B391^2))))</f>
        <v>2.1337819916315122E-2</v>
      </c>
      <c r="E391" s="5"/>
      <c r="F391" s="5"/>
      <c r="G391" s="5"/>
      <c r="H391" s="5"/>
      <c r="I391" s="5"/>
      <c r="J391" s="5"/>
      <c r="K391" s="5"/>
      <c r="L391" s="5"/>
      <c r="M391" s="5"/>
      <c r="N391" s="5"/>
    </row>
    <row r="392" spans="2:14" x14ac:dyDescent="0.25">
      <c r="B392" s="32">
        <f t="shared" si="5"/>
        <v>3.8099999999999627</v>
      </c>
      <c r="C392" s="26">
        <f>1/'PARAMETRI SISMICI'!$G$19*IF(B392&lt;'PARAMETRI SISMICI'!$G$25,'PARAMETRI SISMICI'!$G$20*'PARAMETRI SISMICI'!$G$23*'PARAMETRI SISMICI'!$G$29*'PARAMETRI SISMICI'!$G$9*(B392/'PARAMETRI SISMICI'!$G$25+1/('PARAMETRI SISMICI'!$G$29*'PARAMETRI SISMICI'!$G$9)*(1-B392/'PARAMETRI SISMICI'!$G$25)),IF(B392&lt;'PARAMETRI SISMICI'!$G$26,'PARAMETRI SISMICI'!$G$20*'PARAMETRI SISMICI'!$G$23*'PARAMETRI SISMICI'!$G$29*'PARAMETRI SISMICI'!$G$9,IF(B392&lt;'PARAMETRI SISMICI'!$G$27,'PARAMETRI SISMICI'!$G$20*'PARAMETRI SISMICI'!$G$23*'PARAMETRI SISMICI'!$G$29*'PARAMETRI SISMICI'!$G$9*('PARAMETRI SISMICI'!$G$26/B392),'PARAMETRI SISMICI'!$G$20*'PARAMETRI SISMICI'!$G$23*'PARAMETRI SISMICI'!$G$29*'PARAMETRI SISMICI'!$G$9*(('PARAMETRI SISMICI'!$G$26*'PARAMETRI SISMICI'!$G$27)/B392^2))))</f>
        <v>6.1130757188485915E-2</v>
      </c>
      <c r="D392" s="26">
        <f>1/'PARAMETRI SISMICI'!$G$19*IF(B392&lt;'PARAMETRI SISMICI'!$G$25,'PARAMETRI SISMICI'!$G$20*'PARAMETRI SISMICI'!$G$23*'PARAMETRI SISMICI'!$G$30*'PARAMETRI SISMICI'!$G$9*(B392/'PARAMETRI SISMICI'!$G$25+1/('PARAMETRI SISMICI'!$G$30*'PARAMETRI SISMICI'!$G$9)*(1-B392/'PARAMETRI SISMICI'!$G$25)),IF(B392&lt;'PARAMETRI SISMICI'!$G$26,'PARAMETRI SISMICI'!$G$20*'PARAMETRI SISMICI'!$G$23*'PARAMETRI SISMICI'!$G$30*'PARAMETRI SISMICI'!$G$9,IF(B392&lt;'PARAMETRI SISMICI'!$G$27,'PARAMETRI SISMICI'!$G$20*'PARAMETRI SISMICI'!$G$23*'PARAMETRI SISMICI'!$G$30*'PARAMETRI SISMICI'!$G$9*('PARAMETRI SISMICI'!$G$26/B392),'PARAMETRI SISMICI'!$G$20*'PARAMETRI SISMICI'!$G$23*'PARAMETRI SISMICI'!$G$30*'PARAMETRI SISMICI'!$G$9*(('PARAMETRI SISMICI'!$G$26*'PARAMETRI SISMICI'!$G$27)/B392^2))))</f>
        <v>2.1225957357113162E-2</v>
      </c>
      <c r="E392" s="5"/>
      <c r="F392" s="5"/>
      <c r="G392" s="5"/>
      <c r="H392" s="5"/>
      <c r="I392" s="5"/>
      <c r="J392" s="5"/>
      <c r="K392" s="5"/>
      <c r="L392" s="5"/>
      <c r="M392" s="5"/>
      <c r="N392" s="5"/>
    </row>
    <row r="393" spans="2:14" x14ac:dyDescent="0.25">
      <c r="B393" s="32">
        <f t="shared" si="5"/>
        <v>3.8199999999999625</v>
      </c>
      <c r="C393" s="26">
        <f>1/'PARAMETRI SISMICI'!$G$19*IF(B393&lt;'PARAMETRI SISMICI'!$G$25,'PARAMETRI SISMICI'!$G$20*'PARAMETRI SISMICI'!$G$23*'PARAMETRI SISMICI'!$G$29*'PARAMETRI SISMICI'!$G$9*(B393/'PARAMETRI SISMICI'!$G$25+1/('PARAMETRI SISMICI'!$G$29*'PARAMETRI SISMICI'!$G$9)*(1-B393/'PARAMETRI SISMICI'!$G$25)),IF(B393&lt;'PARAMETRI SISMICI'!$G$26,'PARAMETRI SISMICI'!$G$20*'PARAMETRI SISMICI'!$G$23*'PARAMETRI SISMICI'!$G$29*'PARAMETRI SISMICI'!$G$9,IF(B393&lt;'PARAMETRI SISMICI'!$G$27,'PARAMETRI SISMICI'!$G$20*'PARAMETRI SISMICI'!$G$23*'PARAMETRI SISMICI'!$G$29*'PARAMETRI SISMICI'!$G$9*('PARAMETRI SISMICI'!$G$26/B393),'PARAMETRI SISMICI'!$G$20*'PARAMETRI SISMICI'!$G$23*'PARAMETRI SISMICI'!$G$29*'PARAMETRI SISMICI'!$G$9*(('PARAMETRI SISMICI'!$G$26*'PARAMETRI SISMICI'!$G$27)/B393^2))))</f>
        <v>6.0811119790012642E-2</v>
      </c>
      <c r="D393" s="26">
        <f>1/'PARAMETRI SISMICI'!$G$19*IF(B393&lt;'PARAMETRI SISMICI'!$G$25,'PARAMETRI SISMICI'!$G$20*'PARAMETRI SISMICI'!$G$23*'PARAMETRI SISMICI'!$G$30*'PARAMETRI SISMICI'!$G$9*(B393/'PARAMETRI SISMICI'!$G$25+1/('PARAMETRI SISMICI'!$G$30*'PARAMETRI SISMICI'!$G$9)*(1-B393/'PARAMETRI SISMICI'!$G$25)),IF(B393&lt;'PARAMETRI SISMICI'!$G$26,'PARAMETRI SISMICI'!$G$20*'PARAMETRI SISMICI'!$G$23*'PARAMETRI SISMICI'!$G$30*'PARAMETRI SISMICI'!$G$9,IF(B393&lt;'PARAMETRI SISMICI'!$G$27,'PARAMETRI SISMICI'!$G$20*'PARAMETRI SISMICI'!$G$23*'PARAMETRI SISMICI'!$G$30*'PARAMETRI SISMICI'!$G$9*('PARAMETRI SISMICI'!$G$26/B393),'PARAMETRI SISMICI'!$G$20*'PARAMETRI SISMICI'!$G$23*'PARAMETRI SISMICI'!$G$30*'PARAMETRI SISMICI'!$G$9*(('PARAMETRI SISMICI'!$G$26*'PARAMETRI SISMICI'!$G$27)/B393^2))))</f>
        <v>2.1114972149309942E-2</v>
      </c>
      <c r="E393" s="5"/>
      <c r="F393" s="5"/>
      <c r="G393" s="5"/>
      <c r="H393" s="5"/>
      <c r="I393" s="5"/>
      <c r="J393" s="5"/>
      <c r="K393" s="5"/>
      <c r="L393" s="5"/>
      <c r="M393" s="5"/>
      <c r="N393" s="5"/>
    </row>
    <row r="394" spans="2:14" x14ac:dyDescent="0.25">
      <c r="B394" s="32">
        <f t="shared" si="5"/>
        <v>3.8299999999999623</v>
      </c>
      <c r="C394" s="26">
        <f>1/'PARAMETRI SISMICI'!$G$19*IF(B394&lt;'PARAMETRI SISMICI'!$G$25,'PARAMETRI SISMICI'!$G$20*'PARAMETRI SISMICI'!$G$23*'PARAMETRI SISMICI'!$G$29*'PARAMETRI SISMICI'!$G$9*(B394/'PARAMETRI SISMICI'!$G$25+1/('PARAMETRI SISMICI'!$G$29*'PARAMETRI SISMICI'!$G$9)*(1-B394/'PARAMETRI SISMICI'!$G$25)),IF(B394&lt;'PARAMETRI SISMICI'!$G$26,'PARAMETRI SISMICI'!$G$20*'PARAMETRI SISMICI'!$G$23*'PARAMETRI SISMICI'!$G$29*'PARAMETRI SISMICI'!$G$9,IF(B394&lt;'PARAMETRI SISMICI'!$G$27,'PARAMETRI SISMICI'!$G$20*'PARAMETRI SISMICI'!$G$23*'PARAMETRI SISMICI'!$G$29*'PARAMETRI SISMICI'!$G$9*('PARAMETRI SISMICI'!$G$26/B394),'PARAMETRI SISMICI'!$G$20*'PARAMETRI SISMICI'!$G$23*'PARAMETRI SISMICI'!$G$29*'PARAMETRI SISMICI'!$G$9*(('PARAMETRI SISMICI'!$G$26*'PARAMETRI SISMICI'!$G$27)/B394^2))))</f>
        <v>6.0493982808784617E-2</v>
      </c>
      <c r="D394" s="26">
        <f>1/'PARAMETRI SISMICI'!$G$19*IF(B394&lt;'PARAMETRI SISMICI'!$G$25,'PARAMETRI SISMICI'!$G$20*'PARAMETRI SISMICI'!$G$23*'PARAMETRI SISMICI'!$G$30*'PARAMETRI SISMICI'!$G$9*(B394/'PARAMETRI SISMICI'!$G$25+1/('PARAMETRI SISMICI'!$G$30*'PARAMETRI SISMICI'!$G$9)*(1-B394/'PARAMETRI SISMICI'!$G$25)),IF(B394&lt;'PARAMETRI SISMICI'!$G$26,'PARAMETRI SISMICI'!$G$20*'PARAMETRI SISMICI'!$G$23*'PARAMETRI SISMICI'!$G$30*'PARAMETRI SISMICI'!$G$9,IF(B394&lt;'PARAMETRI SISMICI'!$G$27,'PARAMETRI SISMICI'!$G$20*'PARAMETRI SISMICI'!$G$23*'PARAMETRI SISMICI'!$G$30*'PARAMETRI SISMICI'!$G$9*('PARAMETRI SISMICI'!$G$26/B394),'PARAMETRI SISMICI'!$G$20*'PARAMETRI SISMICI'!$G$23*'PARAMETRI SISMICI'!$G$30*'PARAMETRI SISMICI'!$G$9*(('PARAMETRI SISMICI'!$G$26*'PARAMETRI SISMICI'!$G$27)/B394^2))))</f>
        <v>2.1004855141939099E-2</v>
      </c>
      <c r="E394" s="5"/>
      <c r="F394" s="5"/>
      <c r="G394" s="5"/>
      <c r="H394" s="5"/>
      <c r="I394" s="5"/>
      <c r="J394" s="5"/>
      <c r="K394" s="5"/>
      <c r="L394" s="5"/>
      <c r="M394" s="5"/>
      <c r="N394" s="5"/>
    </row>
    <row r="395" spans="2:14" x14ac:dyDescent="0.25">
      <c r="B395" s="32">
        <f t="shared" si="5"/>
        <v>3.8399999999999621</v>
      </c>
      <c r="C395" s="26">
        <f>1/'PARAMETRI SISMICI'!$G$19*IF(B395&lt;'PARAMETRI SISMICI'!$G$25,'PARAMETRI SISMICI'!$G$20*'PARAMETRI SISMICI'!$G$23*'PARAMETRI SISMICI'!$G$29*'PARAMETRI SISMICI'!$G$9*(B395/'PARAMETRI SISMICI'!$G$25+1/('PARAMETRI SISMICI'!$G$29*'PARAMETRI SISMICI'!$G$9)*(1-B395/'PARAMETRI SISMICI'!$G$25)),IF(B395&lt;'PARAMETRI SISMICI'!$G$26,'PARAMETRI SISMICI'!$G$20*'PARAMETRI SISMICI'!$G$23*'PARAMETRI SISMICI'!$G$29*'PARAMETRI SISMICI'!$G$9,IF(B395&lt;'PARAMETRI SISMICI'!$G$27,'PARAMETRI SISMICI'!$G$20*'PARAMETRI SISMICI'!$G$23*'PARAMETRI SISMICI'!$G$29*'PARAMETRI SISMICI'!$G$9*('PARAMETRI SISMICI'!$G$26/B395),'PARAMETRI SISMICI'!$G$20*'PARAMETRI SISMICI'!$G$23*'PARAMETRI SISMICI'!$G$29*'PARAMETRI SISMICI'!$G$9*(('PARAMETRI SISMICI'!$G$26*'PARAMETRI SISMICI'!$G$27)/B395^2))))</f>
        <v>6.0179320232732522E-2</v>
      </c>
      <c r="D395" s="26">
        <f>1/'PARAMETRI SISMICI'!$G$19*IF(B395&lt;'PARAMETRI SISMICI'!$G$25,'PARAMETRI SISMICI'!$G$20*'PARAMETRI SISMICI'!$G$23*'PARAMETRI SISMICI'!$G$30*'PARAMETRI SISMICI'!$G$9*(B395/'PARAMETRI SISMICI'!$G$25+1/('PARAMETRI SISMICI'!$G$30*'PARAMETRI SISMICI'!$G$9)*(1-B395/'PARAMETRI SISMICI'!$G$25)),IF(B395&lt;'PARAMETRI SISMICI'!$G$26,'PARAMETRI SISMICI'!$G$20*'PARAMETRI SISMICI'!$G$23*'PARAMETRI SISMICI'!$G$30*'PARAMETRI SISMICI'!$G$9,IF(B395&lt;'PARAMETRI SISMICI'!$G$27,'PARAMETRI SISMICI'!$G$20*'PARAMETRI SISMICI'!$G$23*'PARAMETRI SISMICI'!$G$30*'PARAMETRI SISMICI'!$G$9*('PARAMETRI SISMICI'!$G$26/B395),'PARAMETRI SISMICI'!$G$20*'PARAMETRI SISMICI'!$G$23*'PARAMETRI SISMICI'!$G$30*'PARAMETRI SISMICI'!$G$9*(('PARAMETRI SISMICI'!$G$26*'PARAMETRI SISMICI'!$G$27)/B395^2))))</f>
        <v>2.0895597303032122E-2</v>
      </c>
      <c r="E395" s="5"/>
      <c r="F395" s="5"/>
      <c r="G395" s="5"/>
      <c r="H395" s="5"/>
      <c r="I395" s="5"/>
      <c r="J395" s="5"/>
      <c r="K395" s="5"/>
      <c r="L395" s="5"/>
      <c r="M395" s="5"/>
      <c r="N395" s="5"/>
    </row>
    <row r="396" spans="2:14" x14ac:dyDescent="0.25">
      <c r="B396" s="32">
        <f t="shared" ref="B396:B459" si="6">0.01+B395</f>
        <v>3.8499999999999619</v>
      </c>
      <c r="C396" s="26">
        <f>1/'PARAMETRI SISMICI'!$G$19*IF(B396&lt;'PARAMETRI SISMICI'!$G$25,'PARAMETRI SISMICI'!$G$20*'PARAMETRI SISMICI'!$G$23*'PARAMETRI SISMICI'!$G$29*'PARAMETRI SISMICI'!$G$9*(B396/'PARAMETRI SISMICI'!$G$25+1/('PARAMETRI SISMICI'!$G$29*'PARAMETRI SISMICI'!$G$9)*(1-B396/'PARAMETRI SISMICI'!$G$25)),IF(B396&lt;'PARAMETRI SISMICI'!$G$26,'PARAMETRI SISMICI'!$G$20*'PARAMETRI SISMICI'!$G$23*'PARAMETRI SISMICI'!$G$29*'PARAMETRI SISMICI'!$G$9,IF(B396&lt;'PARAMETRI SISMICI'!$G$27,'PARAMETRI SISMICI'!$G$20*'PARAMETRI SISMICI'!$G$23*'PARAMETRI SISMICI'!$G$29*'PARAMETRI SISMICI'!$G$9*('PARAMETRI SISMICI'!$G$26/B396),'PARAMETRI SISMICI'!$G$20*'PARAMETRI SISMICI'!$G$23*'PARAMETRI SISMICI'!$G$29*'PARAMETRI SISMICI'!$G$9*(('PARAMETRI SISMICI'!$G$26*'PARAMETRI SISMICI'!$G$27)/B396^2))))</f>
        <v>5.986710638716685E-2</v>
      </c>
      <c r="D396" s="26">
        <f>1/'PARAMETRI SISMICI'!$G$19*IF(B396&lt;'PARAMETRI SISMICI'!$G$25,'PARAMETRI SISMICI'!$G$20*'PARAMETRI SISMICI'!$G$23*'PARAMETRI SISMICI'!$G$30*'PARAMETRI SISMICI'!$G$9*(B396/'PARAMETRI SISMICI'!$G$25+1/('PARAMETRI SISMICI'!$G$30*'PARAMETRI SISMICI'!$G$9)*(1-B396/'PARAMETRI SISMICI'!$G$25)),IF(B396&lt;'PARAMETRI SISMICI'!$G$26,'PARAMETRI SISMICI'!$G$20*'PARAMETRI SISMICI'!$G$23*'PARAMETRI SISMICI'!$G$30*'PARAMETRI SISMICI'!$G$9,IF(B396&lt;'PARAMETRI SISMICI'!$G$27,'PARAMETRI SISMICI'!$G$20*'PARAMETRI SISMICI'!$G$23*'PARAMETRI SISMICI'!$G$30*'PARAMETRI SISMICI'!$G$9*('PARAMETRI SISMICI'!$G$26/B396),'PARAMETRI SISMICI'!$G$20*'PARAMETRI SISMICI'!$G$23*'PARAMETRI SISMICI'!$G$30*'PARAMETRI SISMICI'!$G$9*(('PARAMETRI SISMICI'!$G$26*'PARAMETRI SISMICI'!$G$27)/B396^2))))</f>
        <v>2.0787189717766264E-2</v>
      </c>
      <c r="E396" s="5"/>
      <c r="F396" s="5"/>
      <c r="G396" s="5"/>
      <c r="H396" s="5"/>
      <c r="I396" s="5"/>
      <c r="J396" s="5"/>
      <c r="K396" s="5"/>
      <c r="L396" s="5"/>
      <c r="M396" s="5"/>
      <c r="N396" s="5"/>
    </row>
    <row r="397" spans="2:14" x14ac:dyDescent="0.25">
      <c r="B397" s="32">
        <f t="shared" si="6"/>
        <v>3.8599999999999617</v>
      </c>
      <c r="C397" s="26">
        <f>1/'PARAMETRI SISMICI'!$G$19*IF(B397&lt;'PARAMETRI SISMICI'!$G$25,'PARAMETRI SISMICI'!$G$20*'PARAMETRI SISMICI'!$G$23*'PARAMETRI SISMICI'!$G$29*'PARAMETRI SISMICI'!$G$9*(B397/'PARAMETRI SISMICI'!$G$25+1/('PARAMETRI SISMICI'!$G$29*'PARAMETRI SISMICI'!$G$9)*(1-B397/'PARAMETRI SISMICI'!$G$25)),IF(B397&lt;'PARAMETRI SISMICI'!$G$26,'PARAMETRI SISMICI'!$G$20*'PARAMETRI SISMICI'!$G$23*'PARAMETRI SISMICI'!$G$29*'PARAMETRI SISMICI'!$G$9,IF(B397&lt;'PARAMETRI SISMICI'!$G$27,'PARAMETRI SISMICI'!$G$20*'PARAMETRI SISMICI'!$G$23*'PARAMETRI SISMICI'!$G$29*'PARAMETRI SISMICI'!$G$9*('PARAMETRI SISMICI'!$G$26/B397),'PARAMETRI SISMICI'!$G$20*'PARAMETRI SISMICI'!$G$23*'PARAMETRI SISMICI'!$G$29*'PARAMETRI SISMICI'!$G$9*(('PARAMETRI SISMICI'!$G$26*'PARAMETRI SISMICI'!$G$27)/B397^2))))</f>
        <v>5.955731592954043E-2</v>
      </c>
      <c r="D397" s="26">
        <f>1/'PARAMETRI SISMICI'!$G$19*IF(B397&lt;'PARAMETRI SISMICI'!$G$25,'PARAMETRI SISMICI'!$G$20*'PARAMETRI SISMICI'!$G$23*'PARAMETRI SISMICI'!$G$30*'PARAMETRI SISMICI'!$G$9*(B397/'PARAMETRI SISMICI'!$G$25+1/('PARAMETRI SISMICI'!$G$30*'PARAMETRI SISMICI'!$G$9)*(1-B397/'PARAMETRI SISMICI'!$G$25)),IF(B397&lt;'PARAMETRI SISMICI'!$G$26,'PARAMETRI SISMICI'!$G$20*'PARAMETRI SISMICI'!$G$23*'PARAMETRI SISMICI'!$G$30*'PARAMETRI SISMICI'!$G$9,IF(B397&lt;'PARAMETRI SISMICI'!$G$27,'PARAMETRI SISMICI'!$G$20*'PARAMETRI SISMICI'!$G$23*'PARAMETRI SISMICI'!$G$30*'PARAMETRI SISMICI'!$G$9*('PARAMETRI SISMICI'!$G$26/B397),'PARAMETRI SISMICI'!$G$20*'PARAMETRI SISMICI'!$G$23*'PARAMETRI SISMICI'!$G$30*'PARAMETRI SISMICI'!$G$9*(('PARAMETRI SISMICI'!$G$26*'PARAMETRI SISMICI'!$G$27)/B397^2))))</f>
        <v>2.0679623586645983E-2</v>
      </c>
      <c r="E397" s="5"/>
      <c r="F397" s="5"/>
      <c r="G397" s="5"/>
      <c r="H397" s="5"/>
      <c r="I397" s="5"/>
      <c r="J397" s="5"/>
      <c r="K397" s="5"/>
      <c r="L397" s="5"/>
      <c r="M397" s="5"/>
      <c r="N397" s="5"/>
    </row>
    <row r="398" spans="2:14" x14ac:dyDescent="0.25">
      <c r="B398" s="32">
        <f t="shared" si="6"/>
        <v>3.8699999999999615</v>
      </c>
      <c r="C398" s="26">
        <f>1/'PARAMETRI SISMICI'!$G$19*IF(B398&lt;'PARAMETRI SISMICI'!$G$25,'PARAMETRI SISMICI'!$G$20*'PARAMETRI SISMICI'!$G$23*'PARAMETRI SISMICI'!$G$29*'PARAMETRI SISMICI'!$G$9*(B398/'PARAMETRI SISMICI'!$G$25+1/('PARAMETRI SISMICI'!$G$29*'PARAMETRI SISMICI'!$G$9)*(1-B398/'PARAMETRI SISMICI'!$G$25)),IF(B398&lt;'PARAMETRI SISMICI'!$G$26,'PARAMETRI SISMICI'!$G$20*'PARAMETRI SISMICI'!$G$23*'PARAMETRI SISMICI'!$G$29*'PARAMETRI SISMICI'!$G$9,IF(B398&lt;'PARAMETRI SISMICI'!$G$27,'PARAMETRI SISMICI'!$G$20*'PARAMETRI SISMICI'!$G$23*'PARAMETRI SISMICI'!$G$29*'PARAMETRI SISMICI'!$G$9*('PARAMETRI SISMICI'!$G$26/B398),'PARAMETRI SISMICI'!$G$20*'PARAMETRI SISMICI'!$G$23*'PARAMETRI SISMICI'!$G$29*'PARAMETRI SISMICI'!$G$9*(('PARAMETRI SISMICI'!$G$26*'PARAMETRI SISMICI'!$G$27)/B398^2))))</f>
        <v>5.9249923844305621E-2</v>
      </c>
      <c r="D398" s="26">
        <f>1/'PARAMETRI SISMICI'!$G$19*IF(B398&lt;'PARAMETRI SISMICI'!$G$25,'PARAMETRI SISMICI'!$G$20*'PARAMETRI SISMICI'!$G$23*'PARAMETRI SISMICI'!$G$30*'PARAMETRI SISMICI'!$G$9*(B398/'PARAMETRI SISMICI'!$G$25+1/('PARAMETRI SISMICI'!$G$30*'PARAMETRI SISMICI'!$G$9)*(1-B398/'PARAMETRI SISMICI'!$G$25)),IF(B398&lt;'PARAMETRI SISMICI'!$G$26,'PARAMETRI SISMICI'!$G$20*'PARAMETRI SISMICI'!$G$23*'PARAMETRI SISMICI'!$G$30*'PARAMETRI SISMICI'!$G$9,IF(B398&lt;'PARAMETRI SISMICI'!$G$27,'PARAMETRI SISMICI'!$G$20*'PARAMETRI SISMICI'!$G$23*'PARAMETRI SISMICI'!$G$30*'PARAMETRI SISMICI'!$G$9*('PARAMETRI SISMICI'!$G$26/B398),'PARAMETRI SISMICI'!$G$20*'PARAMETRI SISMICI'!$G$23*'PARAMETRI SISMICI'!$G$30*'PARAMETRI SISMICI'!$G$9*(('PARAMETRI SISMICI'!$G$26*'PARAMETRI SISMICI'!$G$27)/B398^2))))</f>
        <v>2.0572890223717225E-2</v>
      </c>
      <c r="E398" s="5"/>
      <c r="F398" s="5"/>
      <c r="G398" s="5"/>
      <c r="H398" s="5"/>
      <c r="I398" s="5"/>
      <c r="J398" s="5"/>
      <c r="K398" s="5"/>
      <c r="L398" s="5"/>
      <c r="M398" s="5"/>
      <c r="N398" s="5"/>
    </row>
    <row r="399" spans="2:14" x14ac:dyDescent="0.25">
      <c r="B399" s="32">
        <f t="shared" si="6"/>
        <v>3.8799999999999613</v>
      </c>
      <c r="C399" s="26">
        <f>1/'PARAMETRI SISMICI'!$G$19*IF(B399&lt;'PARAMETRI SISMICI'!$G$25,'PARAMETRI SISMICI'!$G$20*'PARAMETRI SISMICI'!$G$23*'PARAMETRI SISMICI'!$G$29*'PARAMETRI SISMICI'!$G$9*(B399/'PARAMETRI SISMICI'!$G$25+1/('PARAMETRI SISMICI'!$G$29*'PARAMETRI SISMICI'!$G$9)*(1-B399/'PARAMETRI SISMICI'!$G$25)),IF(B399&lt;'PARAMETRI SISMICI'!$G$26,'PARAMETRI SISMICI'!$G$20*'PARAMETRI SISMICI'!$G$23*'PARAMETRI SISMICI'!$G$29*'PARAMETRI SISMICI'!$G$9,IF(B399&lt;'PARAMETRI SISMICI'!$G$27,'PARAMETRI SISMICI'!$G$20*'PARAMETRI SISMICI'!$G$23*'PARAMETRI SISMICI'!$G$29*'PARAMETRI SISMICI'!$G$9*('PARAMETRI SISMICI'!$G$26/B399),'PARAMETRI SISMICI'!$G$20*'PARAMETRI SISMICI'!$G$23*'PARAMETRI SISMICI'!$G$29*'PARAMETRI SISMICI'!$G$9*(('PARAMETRI SISMICI'!$G$26*'PARAMETRI SISMICI'!$G$27)/B399^2))))</f>
        <v>5.894490543786407E-2</v>
      </c>
      <c r="D399" s="26">
        <f>1/'PARAMETRI SISMICI'!$G$19*IF(B399&lt;'PARAMETRI SISMICI'!$G$25,'PARAMETRI SISMICI'!$G$20*'PARAMETRI SISMICI'!$G$23*'PARAMETRI SISMICI'!$G$30*'PARAMETRI SISMICI'!$G$9*(B399/'PARAMETRI SISMICI'!$G$25+1/('PARAMETRI SISMICI'!$G$30*'PARAMETRI SISMICI'!$G$9)*(1-B399/'PARAMETRI SISMICI'!$G$25)),IF(B399&lt;'PARAMETRI SISMICI'!$G$26,'PARAMETRI SISMICI'!$G$20*'PARAMETRI SISMICI'!$G$23*'PARAMETRI SISMICI'!$G$30*'PARAMETRI SISMICI'!$G$9,IF(B399&lt;'PARAMETRI SISMICI'!$G$27,'PARAMETRI SISMICI'!$G$20*'PARAMETRI SISMICI'!$G$23*'PARAMETRI SISMICI'!$G$30*'PARAMETRI SISMICI'!$G$9*('PARAMETRI SISMICI'!$G$26/B399),'PARAMETRI SISMICI'!$G$20*'PARAMETRI SISMICI'!$G$23*'PARAMETRI SISMICI'!$G$30*'PARAMETRI SISMICI'!$G$9*(('PARAMETRI SISMICI'!$G$26*'PARAMETRI SISMICI'!$G$27)/B399^2))))</f>
        <v>2.0466981054813909E-2</v>
      </c>
      <c r="E399" s="5"/>
      <c r="F399" s="5"/>
      <c r="G399" s="5"/>
      <c r="H399" s="5"/>
      <c r="I399" s="5"/>
      <c r="J399" s="5"/>
      <c r="K399" s="5"/>
      <c r="L399" s="5"/>
      <c r="M399" s="5"/>
      <c r="N399" s="5"/>
    </row>
    <row r="400" spans="2:14" x14ac:dyDescent="0.25">
      <c r="B400" s="32">
        <f t="shared" si="6"/>
        <v>3.889999999999961</v>
      </c>
      <c r="C400" s="26">
        <f>1/'PARAMETRI SISMICI'!$G$19*IF(B400&lt;'PARAMETRI SISMICI'!$G$25,'PARAMETRI SISMICI'!$G$20*'PARAMETRI SISMICI'!$G$23*'PARAMETRI SISMICI'!$G$29*'PARAMETRI SISMICI'!$G$9*(B400/'PARAMETRI SISMICI'!$G$25+1/('PARAMETRI SISMICI'!$G$29*'PARAMETRI SISMICI'!$G$9)*(1-B400/'PARAMETRI SISMICI'!$G$25)),IF(B400&lt;'PARAMETRI SISMICI'!$G$26,'PARAMETRI SISMICI'!$G$20*'PARAMETRI SISMICI'!$G$23*'PARAMETRI SISMICI'!$G$29*'PARAMETRI SISMICI'!$G$9,IF(B400&lt;'PARAMETRI SISMICI'!$G$27,'PARAMETRI SISMICI'!$G$20*'PARAMETRI SISMICI'!$G$23*'PARAMETRI SISMICI'!$G$29*'PARAMETRI SISMICI'!$G$9*('PARAMETRI SISMICI'!$G$26/B400),'PARAMETRI SISMICI'!$G$20*'PARAMETRI SISMICI'!$G$23*'PARAMETRI SISMICI'!$G$29*'PARAMETRI SISMICI'!$G$9*(('PARAMETRI SISMICI'!$G$26*'PARAMETRI SISMICI'!$G$27)/B400^2))))</f>
        <v>5.864223633360742E-2</v>
      </c>
      <c r="D400" s="26">
        <f>1/'PARAMETRI SISMICI'!$G$19*IF(B400&lt;'PARAMETRI SISMICI'!$G$25,'PARAMETRI SISMICI'!$G$20*'PARAMETRI SISMICI'!$G$23*'PARAMETRI SISMICI'!$G$30*'PARAMETRI SISMICI'!$G$9*(B400/'PARAMETRI SISMICI'!$G$25+1/('PARAMETRI SISMICI'!$G$30*'PARAMETRI SISMICI'!$G$9)*(1-B400/'PARAMETRI SISMICI'!$G$25)),IF(B400&lt;'PARAMETRI SISMICI'!$G$26,'PARAMETRI SISMICI'!$G$20*'PARAMETRI SISMICI'!$G$23*'PARAMETRI SISMICI'!$G$30*'PARAMETRI SISMICI'!$G$9,IF(B400&lt;'PARAMETRI SISMICI'!$G$27,'PARAMETRI SISMICI'!$G$20*'PARAMETRI SISMICI'!$G$23*'PARAMETRI SISMICI'!$G$30*'PARAMETRI SISMICI'!$G$9*('PARAMETRI SISMICI'!$G$26/B400),'PARAMETRI SISMICI'!$G$20*'PARAMETRI SISMICI'!$G$23*'PARAMETRI SISMICI'!$G$30*'PARAMETRI SISMICI'!$G$9*(('PARAMETRI SISMICI'!$G$26*'PARAMETRI SISMICI'!$G$27)/B400^2))))</f>
        <v>2.0361887615835905E-2</v>
      </c>
      <c r="E400" s="5"/>
      <c r="F400" s="5"/>
      <c r="G400" s="5"/>
      <c r="H400" s="5"/>
      <c r="I400" s="5"/>
      <c r="J400" s="5"/>
      <c r="K400" s="5"/>
      <c r="L400" s="5"/>
      <c r="M400" s="5"/>
      <c r="N400" s="5"/>
    </row>
    <row r="401" spans="2:14" x14ac:dyDescent="0.25">
      <c r="B401" s="32">
        <f t="shared" si="6"/>
        <v>3.8999999999999608</v>
      </c>
      <c r="C401" s="26">
        <f>1/'PARAMETRI SISMICI'!$G$19*IF(B401&lt;'PARAMETRI SISMICI'!$G$25,'PARAMETRI SISMICI'!$G$20*'PARAMETRI SISMICI'!$G$23*'PARAMETRI SISMICI'!$G$29*'PARAMETRI SISMICI'!$G$9*(B401/'PARAMETRI SISMICI'!$G$25+1/('PARAMETRI SISMICI'!$G$29*'PARAMETRI SISMICI'!$G$9)*(1-B401/'PARAMETRI SISMICI'!$G$25)),IF(B401&lt;'PARAMETRI SISMICI'!$G$26,'PARAMETRI SISMICI'!$G$20*'PARAMETRI SISMICI'!$G$23*'PARAMETRI SISMICI'!$G$29*'PARAMETRI SISMICI'!$G$9,IF(B401&lt;'PARAMETRI SISMICI'!$G$27,'PARAMETRI SISMICI'!$G$20*'PARAMETRI SISMICI'!$G$23*'PARAMETRI SISMICI'!$G$29*'PARAMETRI SISMICI'!$G$9*('PARAMETRI SISMICI'!$G$26/B401),'PARAMETRI SISMICI'!$G$20*'PARAMETRI SISMICI'!$G$23*'PARAMETRI SISMICI'!$G$29*'PARAMETRI SISMICI'!$G$9*(('PARAMETRI SISMICI'!$G$26*'PARAMETRI SISMICI'!$G$27)/B401^2))))</f>
        <v>5.8341892467046727E-2</v>
      </c>
      <c r="D401" s="26">
        <f>1/'PARAMETRI SISMICI'!$G$19*IF(B401&lt;'PARAMETRI SISMICI'!$G$25,'PARAMETRI SISMICI'!$G$20*'PARAMETRI SISMICI'!$G$23*'PARAMETRI SISMICI'!$G$30*'PARAMETRI SISMICI'!$G$9*(B401/'PARAMETRI SISMICI'!$G$25+1/('PARAMETRI SISMICI'!$G$30*'PARAMETRI SISMICI'!$G$9)*(1-B401/'PARAMETRI SISMICI'!$G$25)),IF(B401&lt;'PARAMETRI SISMICI'!$G$26,'PARAMETRI SISMICI'!$G$20*'PARAMETRI SISMICI'!$G$23*'PARAMETRI SISMICI'!$G$30*'PARAMETRI SISMICI'!$G$9,IF(B401&lt;'PARAMETRI SISMICI'!$G$27,'PARAMETRI SISMICI'!$G$20*'PARAMETRI SISMICI'!$G$23*'PARAMETRI SISMICI'!$G$30*'PARAMETRI SISMICI'!$G$9*('PARAMETRI SISMICI'!$G$26/B401),'PARAMETRI SISMICI'!$G$20*'PARAMETRI SISMICI'!$G$23*'PARAMETRI SISMICI'!$G$30*'PARAMETRI SISMICI'!$G$9*(('PARAMETRI SISMICI'!$G$26*'PARAMETRI SISMICI'!$G$27)/B401^2))))</f>
        <v>2.025760155105789E-2</v>
      </c>
      <c r="E401" s="5"/>
      <c r="F401" s="5"/>
      <c r="G401" s="5"/>
      <c r="H401" s="5"/>
      <c r="I401" s="5"/>
      <c r="J401" s="5"/>
      <c r="K401" s="5"/>
      <c r="L401" s="5"/>
      <c r="M401" s="5"/>
      <c r="N401" s="5"/>
    </row>
    <row r="402" spans="2:14" x14ac:dyDescent="0.25">
      <c r="B402" s="32">
        <f t="shared" si="6"/>
        <v>3.9099999999999606</v>
      </c>
      <c r="C402" s="26">
        <f>1/'PARAMETRI SISMICI'!$G$19*IF(B402&lt;'PARAMETRI SISMICI'!$G$25,'PARAMETRI SISMICI'!$G$20*'PARAMETRI SISMICI'!$G$23*'PARAMETRI SISMICI'!$G$29*'PARAMETRI SISMICI'!$G$9*(B402/'PARAMETRI SISMICI'!$G$25+1/('PARAMETRI SISMICI'!$G$29*'PARAMETRI SISMICI'!$G$9)*(1-B402/'PARAMETRI SISMICI'!$G$25)),IF(B402&lt;'PARAMETRI SISMICI'!$G$26,'PARAMETRI SISMICI'!$G$20*'PARAMETRI SISMICI'!$G$23*'PARAMETRI SISMICI'!$G$29*'PARAMETRI SISMICI'!$G$9,IF(B402&lt;'PARAMETRI SISMICI'!$G$27,'PARAMETRI SISMICI'!$G$20*'PARAMETRI SISMICI'!$G$23*'PARAMETRI SISMICI'!$G$29*'PARAMETRI SISMICI'!$G$9*('PARAMETRI SISMICI'!$G$26/B402),'PARAMETRI SISMICI'!$G$20*'PARAMETRI SISMICI'!$G$23*'PARAMETRI SISMICI'!$G$29*'PARAMETRI SISMICI'!$G$9*(('PARAMETRI SISMICI'!$G$26*'PARAMETRI SISMICI'!$G$27)/B402^2))))</f>
        <v>5.8043850081029094E-2</v>
      </c>
      <c r="D402" s="26">
        <f>1/'PARAMETRI SISMICI'!$G$19*IF(B402&lt;'PARAMETRI SISMICI'!$G$25,'PARAMETRI SISMICI'!$G$20*'PARAMETRI SISMICI'!$G$23*'PARAMETRI SISMICI'!$G$30*'PARAMETRI SISMICI'!$G$9*(B402/'PARAMETRI SISMICI'!$G$25+1/('PARAMETRI SISMICI'!$G$30*'PARAMETRI SISMICI'!$G$9)*(1-B402/'PARAMETRI SISMICI'!$G$25)),IF(B402&lt;'PARAMETRI SISMICI'!$G$26,'PARAMETRI SISMICI'!$G$20*'PARAMETRI SISMICI'!$G$23*'PARAMETRI SISMICI'!$G$30*'PARAMETRI SISMICI'!$G$9,IF(B402&lt;'PARAMETRI SISMICI'!$G$27,'PARAMETRI SISMICI'!$G$20*'PARAMETRI SISMICI'!$G$23*'PARAMETRI SISMICI'!$G$30*'PARAMETRI SISMICI'!$G$9*('PARAMETRI SISMICI'!$G$26/B402),'PARAMETRI SISMICI'!$G$20*'PARAMETRI SISMICI'!$G$23*'PARAMETRI SISMICI'!$G$30*'PARAMETRI SISMICI'!$G$9*(('PARAMETRI SISMICI'!$G$26*'PARAMETRI SISMICI'!$G$27)/B402^2))))</f>
        <v>2.0154114611468432E-2</v>
      </c>
      <c r="E402" s="5"/>
      <c r="F402" s="5"/>
      <c r="G402" s="5"/>
      <c r="H402" s="5"/>
      <c r="I402" s="5"/>
      <c r="J402" s="5"/>
      <c r="K402" s="5"/>
      <c r="L402" s="5"/>
      <c r="M402" s="5"/>
      <c r="N402" s="5"/>
    </row>
    <row r="403" spans="2:14" x14ac:dyDescent="0.25">
      <c r="B403" s="32">
        <f t="shared" si="6"/>
        <v>3.9199999999999604</v>
      </c>
      <c r="C403" s="26">
        <f>1/'PARAMETRI SISMICI'!$G$19*IF(B403&lt;'PARAMETRI SISMICI'!$G$25,'PARAMETRI SISMICI'!$G$20*'PARAMETRI SISMICI'!$G$23*'PARAMETRI SISMICI'!$G$29*'PARAMETRI SISMICI'!$G$9*(B403/'PARAMETRI SISMICI'!$G$25+1/('PARAMETRI SISMICI'!$G$29*'PARAMETRI SISMICI'!$G$9)*(1-B403/'PARAMETRI SISMICI'!$G$25)),IF(B403&lt;'PARAMETRI SISMICI'!$G$26,'PARAMETRI SISMICI'!$G$20*'PARAMETRI SISMICI'!$G$23*'PARAMETRI SISMICI'!$G$29*'PARAMETRI SISMICI'!$G$9,IF(B403&lt;'PARAMETRI SISMICI'!$G$27,'PARAMETRI SISMICI'!$G$20*'PARAMETRI SISMICI'!$G$23*'PARAMETRI SISMICI'!$G$29*'PARAMETRI SISMICI'!$G$9*('PARAMETRI SISMICI'!$G$26/B403),'PARAMETRI SISMICI'!$G$20*'PARAMETRI SISMICI'!$G$23*'PARAMETRI SISMICI'!$G$29*'PARAMETRI SISMICI'!$G$9*(('PARAMETRI SISMICI'!$G$26*'PARAMETRI SISMICI'!$G$27)/B403^2))))</f>
        <v>5.7748085721039476E-2</v>
      </c>
      <c r="D403" s="26">
        <f>1/'PARAMETRI SISMICI'!$G$19*IF(B403&lt;'PARAMETRI SISMICI'!$G$25,'PARAMETRI SISMICI'!$G$20*'PARAMETRI SISMICI'!$G$23*'PARAMETRI SISMICI'!$G$30*'PARAMETRI SISMICI'!$G$9*(B403/'PARAMETRI SISMICI'!$G$25+1/('PARAMETRI SISMICI'!$G$30*'PARAMETRI SISMICI'!$G$9)*(1-B403/'PARAMETRI SISMICI'!$G$25)),IF(B403&lt;'PARAMETRI SISMICI'!$G$26,'PARAMETRI SISMICI'!$G$20*'PARAMETRI SISMICI'!$G$23*'PARAMETRI SISMICI'!$G$30*'PARAMETRI SISMICI'!$G$9,IF(B403&lt;'PARAMETRI SISMICI'!$G$27,'PARAMETRI SISMICI'!$G$20*'PARAMETRI SISMICI'!$G$23*'PARAMETRI SISMICI'!$G$30*'PARAMETRI SISMICI'!$G$9*('PARAMETRI SISMICI'!$G$26/B403),'PARAMETRI SISMICI'!$G$20*'PARAMETRI SISMICI'!$G$23*'PARAMETRI SISMICI'!$G$30*'PARAMETRI SISMICI'!$G$9*(('PARAMETRI SISMICI'!$G$26*'PARAMETRI SISMICI'!$G$27)/B403^2))))</f>
        <v>2.0051418653138704E-2</v>
      </c>
      <c r="E403" s="5"/>
      <c r="F403" s="5"/>
      <c r="G403" s="5"/>
      <c r="H403" s="5"/>
      <c r="I403" s="5"/>
      <c r="J403" s="5"/>
      <c r="K403" s="5"/>
      <c r="L403" s="5"/>
      <c r="M403" s="5"/>
      <c r="N403" s="5"/>
    </row>
    <row r="404" spans="2:14" x14ac:dyDescent="0.25">
      <c r="B404" s="32">
        <f t="shared" si="6"/>
        <v>3.9299999999999602</v>
      </c>
      <c r="C404" s="26">
        <f>1/'PARAMETRI SISMICI'!$G$19*IF(B404&lt;'PARAMETRI SISMICI'!$G$25,'PARAMETRI SISMICI'!$G$20*'PARAMETRI SISMICI'!$G$23*'PARAMETRI SISMICI'!$G$29*'PARAMETRI SISMICI'!$G$9*(B404/'PARAMETRI SISMICI'!$G$25+1/('PARAMETRI SISMICI'!$G$29*'PARAMETRI SISMICI'!$G$9)*(1-B404/'PARAMETRI SISMICI'!$G$25)),IF(B404&lt;'PARAMETRI SISMICI'!$G$26,'PARAMETRI SISMICI'!$G$20*'PARAMETRI SISMICI'!$G$23*'PARAMETRI SISMICI'!$G$29*'PARAMETRI SISMICI'!$G$9,IF(B404&lt;'PARAMETRI SISMICI'!$G$27,'PARAMETRI SISMICI'!$G$20*'PARAMETRI SISMICI'!$G$23*'PARAMETRI SISMICI'!$G$29*'PARAMETRI SISMICI'!$G$9*('PARAMETRI SISMICI'!$G$26/B404),'PARAMETRI SISMICI'!$G$20*'PARAMETRI SISMICI'!$G$23*'PARAMETRI SISMICI'!$G$29*'PARAMETRI SISMICI'!$G$9*(('PARAMETRI SISMICI'!$G$26*'PARAMETRI SISMICI'!$G$27)/B404^2))))</f>
        <v>5.745457623058621E-2</v>
      </c>
      <c r="D404" s="26">
        <f>1/'PARAMETRI SISMICI'!$G$19*IF(B404&lt;'PARAMETRI SISMICI'!$G$25,'PARAMETRI SISMICI'!$G$20*'PARAMETRI SISMICI'!$G$23*'PARAMETRI SISMICI'!$G$30*'PARAMETRI SISMICI'!$G$9*(B404/'PARAMETRI SISMICI'!$G$25+1/('PARAMETRI SISMICI'!$G$30*'PARAMETRI SISMICI'!$G$9)*(1-B404/'PARAMETRI SISMICI'!$G$25)),IF(B404&lt;'PARAMETRI SISMICI'!$G$26,'PARAMETRI SISMICI'!$G$20*'PARAMETRI SISMICI'!$G$23*'PARAMETRI SISMICI'!$G$30*'PARAMETRI SISMICI'!$G$9,IF(B404&lt;'PARAMETRI SISMICI'!$G$27,'PARAMETRI SISMICI'!$G$20*'PARAMETRI SISMICI'!$G$23*'PARAMETRI SISMICI'!$G$30*'PARAMETRI SISMICI'!$G$9*('PARAMETRI SISMICI'!$G$26/B404),'PARAMETRI SISMICI'!$G$20*'PARAMETRI SISMICI'!$G$23*'PARAMETRI SISMICI'!$G$30*'PARAMETRI SISMICI'!$G$9*(('PARAMETRI SISMICI'!$G$26*'PARAMETRI SISMICI'!$G$27)/B404^2))))</f>
        <v>1.9949505635620209E-2</v>
      </c>
      <c r="E404" s="5"/>
      <c r="F404" s="5"/>
      <c r="G404" s="5"/>
      <c r="H404" s="5"/>
      <c r="I404" s="5"/>
      <c r="J404" s="5"/>
      <c r="K404" s="5"/>
      <c r="L404" s="5"/>
      <c r="M404" s="5"/>
      <c r="N404" s="5"/>
    </row>
    <row r="405" spans="2:14" x14ac:dyDescent="0.25">
      <c r="B405" s="32">
        <f t="shared" si="6"/>
        <v>3.93999999999996</v>
      </c>
      <c r="C405" s="26">
        <f>1/'PARAMETRI SISMICI'!$G$19*IF(B405&lt;'PARAMETRI SISMICI'!$G$25,'PARAMETRI SISMICI'!$G$20*'PARAMETRI SISMICI'!$G$23*'PARAMETRI SISMICI'!$G$29*'PARAMETRI SISMICI'!$G$9*(B405/'PARAMETRI SISMICI'!$G$25+1/('PARAMETRI SISMICI'!$G$29*'PARAMETRI SISMICI'!$G$9)*(1-B405/'PARAMETRI SISMICI'!$G$25)),IF(B405&lt;'PARAMETRI SISMICI'!$G$26,'PARAMETRI SISMICI'!$G$20*'PARAMETRI SISMICI'!$G$23*'PARAMETRI SISMICI'!$G$29*'PARAMETRI SISMICI'!$G$9,IF(B405&lt;'PARAMETRI SISMICI'!$G$27,'PARAMETRI SISMICI'!$G$20*'PARAMETRI SISMICI'!$G$23*'PARAMETRI SISMICI'!$G$29*'PARAMETRI SISMICI'!$G$9*('PARAMETRI SISMICI'!$G$26/B405),'PARAMETRI SISMICI'!$G$20*'PARAMETRI SISMICI'!$G$23*'PARAMETRI SISMICI'!$G$29*'PARAMETRI SISMICI'!$G$9*(('PARAMETRI SISMICI'!$G$26*'PARAMETRI SISMICI'!$G$27)/B405^2))))</f>
        <v>5.7163298746668381E-2</v>
      </c>
      <c r="D405" s="26">
        <f>1/'PARAMETRI SISMICI'!$G$19*IF(B405&lt;'PARAMETRI SISMICI'!$G$25,'PARAMETRI SISMICI'!$G$20*'PARAMETRI SISMICI'!$G$23*'PARAMETRI SISMICI'!$G$30*'PARAMETRI SISMICI'!$G$9*(B405/'PARAMETRI SISMICI'!$G$25+1/('PARAMETRI SISMICI'!$G$30*'PARAMETRI SISMICI'!$G$9)*(1-B405/'PARAMETRI SISMICI'!$G$25)),IF(B405&lt;'PARAMETRI SISMICI'!$G$26,'PARAMETRI SISMICI'!$G$20*'PARAMETRI SISMICI'!$G$23*'PARAMETRI SISMICI'!$G$30*'PARAMETRI SISMICI'!$G$9,IF(B405&lt;'PARAMETRI SISMICI'!$G$27,'PARAMETRI SISMICI'!$G$20*'PARAMETRI SISMICI'!$G$23*'PARAMETRI SISMICI'!$G$30*'PARAMETRI SISMICI'!$G$9*('PARAMETRI SISMICI'!$G$26/B405),'PARAMETRI SISMICI'!$G$20*'PARAMETRI SISMICI'!$G$23*'PARAMETRI SISMICI'!$G$30*'PARAMETRI SISMICI'!$G$9*(('PARAMETRI SISMICI'!$G$26*'PARAMETRI SISMICI'!$G$27)/B405^2))))</f>
        <v>1.9848367620370962E-2</v>
      </c>
      <c r="E405" s="5"/>
      <c r="F405" s="5"/>
      <c r="G405" s="5"/>
      <c r="H405" s="5"/>
      <c r="I405" s="5"/>
      <c r="J405" s="5"/>
      <c r="K405" s="5"/>
      <c r="L405" s="5"/>
      <c r="M405" s="5"/>
      <c r="N405" s="5"/>
    </row>
    <row r="406" spans="2:14" x14ac:dyDescent="0.25">
      <c r="B406" s="32">
        <f t="shared" si="6"/>
        <v>3.9499999999999598</v>
      </c>
      <c r="C406" s="26">
        <f>1/'PARAMETRI SISMICI'!$G$19*IF(B406&lt;'PARAMETRI SISMICI'!$G$25,'PARAMETRI SISMICI'!$G$20*'PARAMETRI SISMICI'!$G$23*'PARAMETRI SISMICI'!$G$29*'PARAMETRI SISMICI'!$G$9*(B406/'PARAMETRI SISMICI'!$G$25+1/('PARAMETRI SISMICI'!$G$29*'PARAMETRI SISMICI'!$G$9)*(1-B406/'PARAMETRI SISMICI'!$G$25)),IF(B406&lt;'PARAMETRI SISMICI'!$G$26,'PARAMETRI SISMICI'!$G$20*'PARAMETRI SISMICI'!$G$23*'PARAMETRI SISMICI'!$G$29*'PARAMETRI SISMICI'!$G$9,IF(B406&lt;'PARAMETRI SISMICI'!$G$27,'PARAMETRI SISMICI'!$G$20*'PARAMETRI SISMICI'!$G$23*'PARAMETRI SISMICI'!$G$29*'PARAMETRI SISMICI'!$G$9*('PARAMETRI SISMICI'!$G$26/B406),'PARAMETRI SISMICI'!$G$20*'PARAMETRI SISMICI'!$G$23*'PARAMETRI SISMICI'!$G$29*'PARAMETRI SISMICI'!$G$9*(('PARAMETRI SISMICI'!$G$26*'PARAMETRI SISMICI'!$G$27)/B406^2))))</f>
        <v>5.6874230695323255E-2</v>
      </c>
      <c r="D406" s="26">
        <f>1/'PARAMETRI SISMICI'!$G$19*IF(B406&lt;'PARAMETRI SISMICI'!$G$25,'PARAMETRI SISMICI'!$G$20*'PARAMETRI SISMICI'!$G$23*'PARAMETRI SISMICI'!$G$30*'PARAMETRI SISMICI'!$G$9*(B406/'PARAMETRI SISMICI'!$G$25+1/('PARAMETRI SISMICI'!$G$30*'PARAMETRI SISMICI'!$G$9)*(1-B406/'PARAMETRI SISMICI'!$G$25)),IF(B406&lt;'PARAMETRI SISMICI'!$G$26,'PARAMETRI SISMICI'!$G$20*'PARAMETRI SISMICI'!$G$23*'PARAMETRI SISMICI'!$G$30*'PARAMETRI SISMICI'!$G$9,IF(B406&lt;'PARAMETRI SISMICI'!$G$27,'PARAMETRI SISMICI'!$G$20*'PARAMETRI SISMICI'!$G$23*'PARAMETRI SISMICI'!$G$30*'PARAMETRI SISMICI'!$G$9*('PARAMETRI SISMICI'!$G$26/B406),'PARAMETRI SISMICI'!$G$20*'PARAMETRI SISMICI'!$G$23*'PARAMETRI SISMICI'!$G$30*'PARAMETRI SISMICI'!$G$9*(('PARAMETRI SISMICI'!$G$26*'PARAMETRI SISMICI'!$G$27)/B406^2))))</f>
        <v>1.9747996769209464E-2</v>
      </c>
      <c r="E406" s="5"/>
      <c r="F406" s="5"/>
      <c r="G406" s="5"/>
      <c r="H406" s="5"/>
      <c r="I406" s="5"/>
      <c r="J406" s="5"/>
      <c r="K406" s="5"/>
      <c r="L406" s="5"/>
      <c r="M406" s="5"/>
      <c r="N406" s="5"/>
    </row>
    <row r="407" spans="2:14" x14ac:dyDescent="0.25">
      <c r="B407" s="32">
        <f t="shared" si="6"/>
        <v>3.9599999999999596</v>
      </c>
      <c r="C407" s="26">
        <f>1/'PARAMETRI SISMICI'!$G$19*IF(B407&lt;'PARAMETRI SISMICI'!$G$25,'PARAMETRI SISMICI'!$G$20*'PARAMETRI SISMICI'!$G$23*'PARAMETRI SISMICI'!$G$29*'PARAMETRI SISMICI'!$G$9*(B407/'PARAMETRI SISMICI'!$G$25+1/('PARAMETRI SISMICI'!$G$29*'PARAMETRI SISMICI'!$G$9)*(1-B407/'PARAMETRI SISMICI'!$G$25)),IF(B407&lt;'PARAMETRI SISMICI'!$G$26,'PARAMETRI SISMICI'!$G$20*'PARAMETRI SISMICI'!$G$23*'PARAMETRI SISMICI'!$G$29*'PARAMETRI SISMICI'!$G$9,IF(B407&lt;'PARAMETRI SISMICI'!$G$27,'PARAMETRI SISMICI'!$G$20*'PARAMETRI SISMICI'!$G$23*'PARAMETRI SISMICI'!$G$29*'PARAMETRI SISMICI'!$G$9*('PARAMETRI SISMICI'!$G$26/B407),'PARAMETRI SISMICI'!$G$20*'PARAMETRI SISMICI'!$G$23*'PARAMETRI SISMICI'!$G$29*'PARAMETRI SISMICI'!$G$9*(('PARAMETRI SISMICI'!$G$26*'PARAMETRI SISMICI'!$G$27)/B407^2))))</f>
        <v>5.658734978725264E-2</v>
      </c>
      <c r="D407" s="26">
        <f>1/'PARAMETRI SISMICI'!$G$19*IF(B407&lt;'PARAMETRI SISMICI'!$G$25,'PARAMETRI SISMICI'!$G$20*'PARAMETRI SISMICI'!$G$23*'PARAMETRI SISMICI'!$G$30*'PARAMETRI SISMICI'!$G$9*(B407/'PARAMETRI SISMICI'!$G$25+1/('PARAMETRI SISMICI'!$G$30*'PARAMETRI SISMICI'!$G$9)*(1-B407/'PARAMETRI SISMICI'!$G$25)),IF(B407&lt;'PARAMETRI SISMICI'!$G$26,'PARAMETRI SISMICI'!$G$20*'PARAMETRI SISMICI'!$G$23*'PARAMETRI SISMICI'!$G$30*'PARAMETRI SISMICI'!$G$9,IF(B407&lt;'PARAMETRI SISMICI'!$G$27,'PARAMETRI SISMICI'!$G$20*'PARAMETRI SISMICI'!$G$23*'PARAMETRI SISMICI'!$G$30*'PARAMETRI SISMICI'!$G$9*('PARAMETRI SISMICI'!$G$26/B407),'PARAMETRI SISMICI'!$G$20*'PARAMETRI SISMICI'!$G$23*'PARAMETRI SISMICI'!$G$30*'PARAMETRI SISMICI'!$G$9*(('PARAMETRI SISMICI'!$G$26*'PARAMETRI SISMICI'!$G$27)/B407^2))))</f>
        <v>1.9648385342796056E-2</v>
      </c>
      <c r="E407" s="5"/>
      <c r="F407" s="5"/>
      <c r="G407" s="5"/>
      <c r="H407" s="5"/>
      <c r="I407" s="5"/>
      <c r="J407" s="5"/>
      <c r="K407" s="5"/>
      <c r="L407" s="5"/>
      <c r="M407" s="5"/>
      <c r="N407" s="5"/>
    </row>
    <row r="408" spans="2:14" x14ac:dyDescent="0.25">
      <c r="B408" s="32">
        <f t="shared" si="6"/>
        <v>3.9699999999999593</v>
      </c>
      <c r="C408" s="26">
        <f>1/'PARAMETRI SISMICI'!$G$19*IF(B408&lt;'PARAMETRI SISMICI'!$G$25,'PARAMETRI SISMICI'!$G$20*'PARAMETRI SISMICI'!$G$23*'PARAMETRI SISMICI'!$G$29*'PARAMETRI SISMICI'!$G$9*(B408/'PARAMETRI SISMICI'!$G$25+1/('PARAMETRI SISMICI'!$G$29*'PARAMETRI SISMICI'!$G$9)*(1-B408/'PARAMETRI SISMICI'!$G$25)),IF(B408&lt;'PARAMETRI SISMICI'!$G$26,'PARAMETRI SISMICI'!$G$20*'PARAMETRI SISMICI'!$G$23*'PARAMETRI SISMICI'!$G$29*'PARAMETRI SISMICI'!$G$9,IF(B408&lt;'PARAMETRI SISMICI'!$G$27,'PARAMETRI SISMICI'!$G$20*'PARAMETRI SISMICI'!$G$23*'PARAMETRI SISMICI'!$G$29*'PARAMETRI SISMICI'!$G$9*('PARAMETRI SISMICI'!$G$26/B408),'PARAMETRI SISMICI'!$G$20*'PARAMETRI SISMICI'!$G$23*'PARAMETRI SISMICI'!$G$29*'PARAMETRI SISMICI'!$G$9*(('PARAMETRI SISMICI'!$G$26*'PARAMETRI SISMICI'!$G$27)/B408^2))))</f>
        <v>5.6302634013525955E-2</v>
      </c>
      <c r="D408" s="26">
        <f>1/'PARAMETRI SISMICI'!$G$19*IF(B408&lt;'PARAMETRI SISMICI'!$G$25,'PARAMETRI SISMICI'!$G$20*'PARAMETRI SISMICI'!$G$23*'PARAMETRI SISMICI'!$G$30*'PARAMETRI SISMICI'!$G$9*(B408/'PARAMETRI SISMICI'!$G$25+1/('PARAMETRI SISMICI'!$G$30*'PARAMETRI SISMICI'!$G$9)*(1-B408/'PARAMETRI SISMICI'!$G$25)),IF(B408&lt;'PARAMETRI SISMICI'!$G$26,'PARAMETRI SISMICI'!$G$20*'PARAMETRI SISMICI'!$G$23*'PARAMETRI SISMICI'!$G$30*'PARAMETRI SISMICI'!$G$9,IF(B408&lt;'PARAMETRI SISMICI'!$G$27,'PARAMETRI SISMICI'!$G$20*'PARAMETRI SISMICI'!$G$23*'PARAMETRI SISMICI'!$G$30*'PARAMETRI SISMICI'!$G$9*('PARAMETRI SISMICI'!$G$26/B408),'PARAMETRI SISMICI'!$G$20*'PARAMETRI SISMICI'!$G$23*'PARAMETRI SISMICI'!$G$30*'PARAMETRI SISMICI'!$G$9*(('PARAMETRI SISMICI'!$G$26*'PARAMETRI SISMICI'!$G$27)/B408^2))))</f>
        <v>1.9549525699140952E-2</v>
      </c>
      <c r="E408" s="5"/>
      <c r="F408" s="5"/>
      <c r="G408" s="5"/>
      <c r="H408" s="5"/>
      <c r="I408" s="5"/>
      <c r="J408" s="5"/>
      <c r="K408" s="5"/>
      <c r="L408" s="5"/>
      <c r="M408" s="5"/>
      <c r="N408" s="5"/>
    </row>
    <row r="409" spans="2:14" x14ac:dyDescent="0.25">
      <c r="B409" s="32">
        <f t="shared" si="6"/>
        <v>3.9799999999999591</v>
      </c>
      <c r="C409" s="26">
        <f>1/'PARAMETRI SISMICI'!$G$19*IF(B409&lt;'PARAMETRI SISMICI'!$G$25,'PARAMETRI SISMICI'!$G$20*'PARAMETRI SISMICI'!$G$23*'PARAMETRI SISMICI'!$G$29*'PARAMETRI SISMICI'!$G$9*(B409/'PARAMETRI SISMICI'!$G$25+1/('PARAMETRI SISMICI'!$G$29*'PARAMETRI SISMICI'!$G$9)*(1-B409/'PARAMETRI SISMICI'!$G$25)),IF(B409&lt;'PARAMETRI SISMICI'!$G$26,'PARAMETRI SISMICI'!$G$20*'PARAMETRI SISMICI'!$G$23*'PARAMETRI SISMICI'!$G$29*'PARAMETRI SISMICI'!$G$9,IF(B409&lt;'PARAMETRI SISMICI'!$G$27,'PARAMETRI SISMICI'!$G$20*'PARAMETRI SISMICI'!$G$23*'PARAMETRI SISMICI'!$G$29*'PARAMETRI SISMICI'!$G$9*('PARAMETRI SISMICI'!$G$26/B409),'PARAMETRI SISMICI'!$G$20*'PARAMETRI SISMICI'!$G$23*'PARAMETRI SISMICI'!$G$29*'PARAMETRI SISMICI'!$G$9*(('PARAMETRI SISMICI'!$G$26*'PARAMETRI SISMICI'!$G$27)/B409^2))))</f>
        <v>5.6020061641358893E-2</v>
      </c>
      <c r="D409" s="26">
        <f>1/'PARAMETRI SISMICI'!$G$19*IF(B409&lt;'PARAMETRI SISMICI'!$G$25,'PARAMETRI SISMICI'!$G$20*'PARAMETRI SISMICI'!$G$23*'PARAMETRI SISMICI'!$G$30*'PARAMETRI SISMICI'!$G$9*(B409/'PARAMETRI SISMICI'!$G$25+1/('PARAMETRI SISMICI'!$G$30*'PARAMETRI SISMICI'!$G$9)*(1-B409/'PARAMETRI SISMICI'!$G$25)),IF(B409&lt;'PARAMETRI SISMICI'!$G$26,'PARAMETRI SISMICI'!$G$20*'PARAMETRI SISMICI'!$G$23*'PARAMETRI SISMICI'!$G$30*'PARAMETRI SISMICI'!$G$9,IF(B409&lt;'PARAMETRI SISMICI'!$G$27,'PARAMETRI SISMICI'!$G$20*'PARAMETRI SISMICI'!$G$23*'PARAMETRI SISMICI'!$G$30*'PARAMETRI SISMICI'!$G$9*('PARAMETRI SISMICI'!$G$26/B409),'PARAMETRI SISMICI'!$G$20*'PARAMETRI SISMICI'!$G$23*'PARAMETRI SISMICI'!$G$30*'PARAMETRI SISMICI'!$G$9*(('PARAMETRI SISMICI'!$G$26*'PARAMETRI SISMICI'!$G$27)/B409^2))))</f>
        <v>1.94514102921385E-2</v>
      </c>
      <c r="E409" s="5"/>
      <c r="F409" s="5"/>
      <c r="G409" s="5"/>
      <c r="H409" s="5"/>
      <c r="I409" s="5"/>
      <c r="J409" s="5"/>
      <c r="K409" s="5"/>
      <c r="L409" s="5"/>
      <c r="M409" s="5"/>
      <c r="N409" s="5"/>
    </row>
    <row r="410" spans="2:14" x14ac:dyDescent="0.25">
      <c r="B410" s="32">
        <f t="shared" si="6"/>
        <v>3.9899999999999589</v>
      </c>
      <c r="C410" s="26">
        <f>1/'PARAMETRI SISMICI'!$G$19*IF(B410&lt;'PARAMETRI SISMICI'!$G$25,'PARAMETRI SISMICI'!$G$20*'PARAMETRI SISMICI'!$G$23*'PARAMETRI SISMICI'!$G$29*'PARAMETRI SISMICI'!$G$9*(B410/'PARAMETRI SISMICI'!$G$25+1/('PARAMETRI SISMICI'!$G$29*'PARAMETRI SISMICI'!$G$9)*(1-B410/'PARAMETRI SISMICI'!$G$25)),IF(B410&lt;'PARAMETRI SISMICI'!$G$26,'PARAMETRI SISMICI'!$G$20*'PARAMETRI SISMICI'!$G$23*'PARAMETRI SISMICI'!$G$29*'PARAMETRI SISMICI'!$G$9,IF(B410&lt;'PARAMETRI SISMICI'!$G$27,'PARAMETRI SISMICI'!$G$20*'PARAMETRI SISMICI'!$G$23*'PARAMETRI SISMICI'!$G$29*'PARAMETRI SISMICI'!$G$9*('PARAMETRI SISMICI'!$G$26/B410),'PARAMETRI SISMICI'!$G$20*'PARAMETRI SISMICI'!$G$23*'PARAMETRI SISMICI'!$G$29*'PARAMETRI SISMICI'!$G$9*(('PARAMETRI SISMICI'!$G$26*'PARAMETRI SISMICI'!$G$27)/B410^2))))</f>
        <v>5.5739611209966095E-2</v>
      </c>
      <c r="D410" s="26">
        <f>1/'PARAMETRI SISMICI'!$G$19*IF(B410&lt;'PARAMETRI SISMICI'!$G$25,'PARAMETRI SISMICI'!$G$20*'PARAMETRI SISMICI'!$G$23*'PARAMETRI SISMICI'!$G$30*'PARAMETRI SISMICI'!$G$9*(B410/'PARAMETRI SISMICI'!$G$25+1/('PARAMETRI SISMICI'!$G$30*'PARAMETRI SISMICI'!$G$9)*(1-B410/'PARAMETRI SISMICI'!$G$25)),IF(B410&lt;'PARAMETRI SISMICI'!$G$26,'PARAMETRI SISMICI'!$G$20*'PARAMETRI SISMICI'!$G$23*'PARAMETRI SISMICI'!$G$30*'PARAMETRI SISMICI'!$G$9,IF(B410&lt;'PARAMETRI SISMICI'!$G$27,'PARAMETRI SISMICI'!$G$20*'PARAMETRI SISMICI'!$G$23*'PARAMETRI SISMICI'!$G$30*'PARAMETRI SISMICI'!$G$9*('PARAMETRI SISMICI'!$G$26/B410),'PARAMETRI SISMICI'!$G$20*'PARAMETRI SISMICI'!$G$23*'PARAMETRI SISMICI'!$G$30*'PARAMETRI SISMICI'!$G$9*(('PARAMETRI SISMICI'!$G$26*'PARAMETRI SISMICI'!$G$27)/B410^2))))</f>
        <v>1.9354031670127114E-2</v>
      </c>
      <c r="E410" s="5"/>
      <c r="F410" s="5"/>
      <c r="G410" s="5"/>
      <c r="H410" s="5"/>
      <c r="I410" s="5"/>
      <c r="J410" s="5"/>
      <c r="K410" s="5"/>
      <c r="L410" s="5"/>
      <c r="M410" s="5"/>
      <c r="N410" s="5"/>
    </row>
    <row r="411" spans="2:14" x14ac:dyDescent="0.25">
      <c r="B411" s="32">
        <f t="shared" si="6"/>
        <v>3.9999999999999587</v>
      </c>
      <c r="C411" s="26">
        <f>1/'PARAMETRI SISMICI'!$G$19*IF(B411&lt;'PARAMETRI SISMICI'!$G$25,'PARAMETRI SISMICI'!$G$20*'PARAMETRI SISMICI'!$G$23*'PARAMETRI SISMICI'!$G$29*'PARAMETRI SISMICI'!$G$9*(B411/'PARAMETRI SISMICI'!$G$25+1/('PARAMETRI SISMICI'!$G$29*'PARAMETRI SISMICI'!$G$9)*(1-B411/'PARAMETRI SISMICI'!$G$25)),IF(B411&lt;'PARAMETRI SISMICI'!$G$26,'PARAMETRI SISMICI'!$G$20*'PARAMETRI SISMICI'!$G$23*'PARAMETRI SISMICI'!$G$29*'PARAMETRI SISMICI'!$G$9,IF(B411&lt;'PARAMETRI SISMICI'!$G$27,'PARAMETRI SISMICI'!$G$20*'PARAMETRI SISMICI'!$G$23*'PARAMETRI SISMICI'!$G$29*'PARAMETRI SISMICI'!$G$9*('PARAMETRI SISMICI'!$G$26/B411),'PARAMETRI SISMICI'!$G$20*'PARAMETRI SISMICI'!$G$23*'PARAMETRI SISMICI'!$G$29*'PARAMETRI SISMICI'!$G$9*(('PARAMETRI SISMICI'!$G$26*'PARAMETRI SISMICI'!$G$27)/B411^2))))</f>
        <v>5.5461261526486338E-2</v>
      </c>
      <c r="D411" s="26">
        <f>1/'PARAMETRI SISMICI'!$G$19*IF(B411&lt;'PARAMETRI SISMICI'!$G$25,'PARAMETRI SISMICI'!$G$20*'PARAMETRI SISMICI'!$G$23*'PARAMETRI SISMICI'!$G$30*'PARAMETRI SISMICI'!$G$9*(B411/'PARAMETRI SISMICI'!$G$25+1/('PARAMETRI SISMICI'!$G$30*'PARAMETRI SISMICI'!$G$9)*(1-B411/'PARAMETRI SISMICI'!$G$25)),IF(B411&lt;'PARAMETRI SISMICI'!$G$26,'PARAMETRI SISMICI'!$G$20*'PARAMETRI SISMICI'!$G$23*'PARAMETRI SISMICI'!$G$30*'PARAMETRI SISMICI'!$G$9,IF(B411&lt;'PARAMETRI SISMICI'!$G$27,'PARAMETRI SISMICI'!$G$20*'PARAMETRI SISMICI'!$G$23*'PARAMETRI SISMICI'!$G$30*'PARAMETRI SISMICI'!$G$9*('PARAMETRI SISMICI'!$G$26/B411),'PARAMETRI SISMICI'!$G$20*'PARAMETRI SISMICI'!$G$23*'PARAMETRI SISMICI'!$G$30*'PARAMETRI SISMICI'!$G$9*(('PARAMETRI SISMICI'!$G$26*'PARAMETRI SISMICI'!$G$27)/B411^2))))</f>
        <v>1.9257382474474422E-2</v>
      </c>
      <c r="E411" s="5"/>
      <c r="F411" s="5"/>
      <c r="G411" s="5"/>
      <c r="H411" s="5"/>
      <c r="I411" s="5"/>
      <c r="J411" s="5"/>
      <c r="K411" s="5"/>
      <c r="L411" s="5"/>
      <c r="M411" s="5"/>
      <c r="N411" s="5"/>
    </row>
    <row r="412" spans="2:14" x14ac:dyDescent="0.25">
      <c r="B412" s="32">
        <f t="shared" si="6"/>
        <v>4.0099999999999589</v>
      </c>
      <c r="C412" s="26">
        <f>1/'PARAMETRI SISMICI'!$G$19*IF(B412&lt;'PARAMETRI SISMICI'!$G$25,'PARAMETRI SISMICI'!$G$20*'PARAMETRI SISMICI'!$G$23*'PARAMETRI SISMICI'!$G$29*'PARAMETRI SISMICI'!$G$9*(B412/'PARAMETRI SISMICI'!$G$25+1/('PARAMETRI SISMICI'!$G$29*'PARAMETRI SISMICI'!$G$9)*(1-B412/'PARAMETRI SISMICI'!$G$25)),IF(B412&lt;'PARAMETRI SISMICI'!$G$26,'PARAMETRI SISMICI'!$G$20*'PARAMETRI SISMICI'!$G$23*'PARAMETRI SISMICI'!$G$29*'PARAMETRI SISMICI'!$G$9,IF(B412&lt;'PARAMETRI SISMICI'!$G$27,'PARAMETRI SISMICI'!$G$20*'PARAMETRI SISMICI'!$G$23*'PARAMETRI SISMICI'!$G$29*'PARAMETRI SISMICI'!$G$9*('PARAMETRI SISMICI'!$G$26/B412),'PARAMETRI SISMICI'!$G$20*'PARAMETRI SISMICI'!$G$23*'PARAMETRI SISMICI'!$G$29*'PARAMETRI SISMICI'!$G$9*(('PARAMETRI SISMICI'!$G$26*'PARAMETRI SISMICI'!$G$27)/B412^2))))</f>
        <v>5.5184991661978551E-2</v>
      </c>
      <c r="D412" s="26">
        <f>1/'PARAMETRI SISMICI'!$G$19*IF(B412&lt;'PARAMETRI SISMICI'!$G$25,'PARAMETRI SISMICI'!$G$20*'PARAMETRI SISMICI'!$G$23*'PARAMETRI SISMICI'!$G$30*'PARAMETRI SISMICI'!$G$9*(B412/'PARAMETRI SISMICI'!$G$25+1/('PARAMETRI SISMICI'!$G$30*'PARAMETRI SISMICI'!$G$9)*(1-B412/'PARAMETRI SISMICI'!$G$25)),IF(B412&lt;'PARAMETRI SISMICI'!$G$26,'PARAMETRI SISMICI'!$G$20*'PARAMETRI SISMICI'!$G$23*'PARAMETRI SISMICI'!$G$30*'PARAMETRI SISMICI'!$G$9,IF(B412&lt;'PARAMETRI SISMICI'!$G$27,'PARAMETRI SISMICI'!$G$20*'PARAMETRI SISMICI'!$G$23*'PARAMETRI SISMICI'!$G$30*'PARAMETRI SISMICI'!$G$9*('PARAMETRI SISMICI'!$G$26/B412),'PARAMETRI SISMICI'!$G$20*'PARAMETRI SISMICI'!$G$23*'PARAMETRI SISMICI'!$G$30*'PARAMETRI SISMICI'!$G$9*(('PARAMETRI SISMICI'!$G$26*'PARAMETRI SISMICI'!$G$27)/B412^2))))</f>
        <v>1.9161455438186994E-2</v>
      </c>
      <c r="E412" s="5"/>
      <c r="F412" s="5"/>
      <c r="G412" s="5"/>
      <c r="H412" s="5"/>
      <c r="I412" s="5"/>
      <c r="J412" s="5"/>
      <c r="K412" s="5"/>
      <c r="L412" s="5"/>
      <c r="M412" s="5"/>
      <c r="N412" s="5"/>
    </row>
    <row r="413" spans="2:14" x14ac:dyDescent="0.25">
      <c r="B413" s="32">
        <f t="shared" si="6"/>
        <v>4.0199999999999587</v>
      </c>
      <c r="C413" s="26">
        <f>1/'PARAMETRI SISMICI'!$G$19*IF(B413&lt;'PARAMETRI SISMICI'!$G$25,'PARAMETRI SISMICI'!$G$20*'PARAMETRI SISMICI'!$G$23*'PARAMETRI SISMICI'!$G$29*'PARAMETRI SISMICI'!$G$9*(B413/'PARAMETRI SISMICI'!$G$25+1/('PARAMETRI SISMICI'!$G$29*'PARAMETRI SISMICI'!$G$9)*(1-B413/'PARAMETRI SISMICI'!$G$25)),IF(B413&lt;'PARAMETRI SISMICI'!$G$26,'PARAMETRI SISMICI'!$G$20*'PARAMETRI SISMICI'!$G$23*'PARAMETRI SISMICI'!$G$29*'PARAMETRI SISMICI'!$G$9,IF(B413&lt;'PARAMETRI SISMICI'!$G$27,'PARAMETRI SISMICI'!$G$20*'PARAMETRI SISMICI'!$G$23*'PARAMETRI SISMICI'!$G$29*'PARAMETRI SISMICI'!$G$9*('PARAMETRI SISMICI'!$G$26/B413),'PARAMETRI SISMICI'!$G$20*'PARAMETRI SISMICI'!$G$23*'PARAMETRI SISMICI'!$G$29*'PARAMETRI SISMICI'!$G$9*(('PARAMETRI SISMICI'!$G$26*'PARAMETRI SISMICI'!$G$27)/B413^2))))</f>
        <v>5.4910780947487761E-2</v>
      </c>
      <c r="D413" s="26">
        <f>1/'PARAMETRI SISMICI'!$G$19*IF(B413&lt;'PARAMETRI SISMICI'!$G$25,'PARAMETRI SISMICI'!$G$20*'PARAMETRI SISMICI'!$G$23*'PARAMETRI SISMICI'!$G$30*'PARAMETRI SISMICI'!$G$9*(B413/'PARAMETRI SISMICI'!$G$25+1/('PARAMETRI SISMICI'!$G$30*'PARAMETRI SISMICI'!$G$9)*(1-B413/'PARAMETRI SISMICI'!$G$25)),IF(B413&lt;'PARAMETRI SISMICI'!$G$26,'PARAMETRI SISMICI'!$G$20*'PARAMETRI SISMICI'!$G$23*'PARAMETRI SISMICI'!$G$30*'PARAMETRI SISMICI'!$G$9,IF(B413&lt;'PARAMETRI SISMICI'!$G$27,'PARAMETRI SISMICI'!$G$20*'PARAMETRI SISMICI'!$G$23*'PARAMETRI SISMICI'!$G$30*'PARAMETRI SISMICI'!$G$9*('PARAMETRI SISMICI'!$G$26/B413),'PARAMETRI SISMICI'!$G$20*'PARAMETRI SISMICI'!$G$23*'PARAMETRI SISMICI'!$G$30*'PARAMETRI SISMICI'!$G$9*(('PARAMETRI SISMICI'!$G$26*'PARAMETRI SISMICI'!$G$27)/B413^2))))</f>
        <v>1.9066243384544362E-2</v>
      </c>
      <c r="E413" s="5"/>
      <c r="F413" s="5"/>
      <c r="G413" s="5"/>
      <c r="H413" s="5"/>
      <c r="I413" s="5"/>
      <c r="J413" s="5"/>
      <c r="K413" s="5"/>
      <c r="L413" s="5"/>
      <c r="M413" s="5"/>
      <c r="N413" s="5"/>
    </row>
    <row r="414" spans="2:14" x14ac:dyDescent="0.25">
      <c r="B414" s="32">
        <f t="shared" si="6"/>
        <v>4.0299999999999585</v>
      </c>
      <c r="C414" s="26">
        <f>1/'PARAMETRI SISMICI'!$G$19*IF(B414&lt;'PARAMETRI SISMICI'!$G$25,'PARAMETRI SISMICI'!$G$20*'PARAMETRI SISMICI'!$G$23*'PARAMETRI SISMICI'!$G$29*'PARAMETRI SISMICI'!$G$9*(B414/'PARAMETRI SISMICI'!$G$25+1/('PARAMETRI SISMICI'!$G$29*'PARAMETRI SISMICI'!$G$9)*(1-B414/'PARAMETRI SISMICI'!$G$25)),IF(B414&lt;'PARAMETRI SISMICI'!$G$26,'PARAMETRI SISMICI'!$G$20*'PARAMETRI SISMICI'!$G$23*'PARAMETRI SISMICI'!$G$29*'PARAMETRI SISMICI'!$G$9,IF(B414&lt;'PARAMETRI SISMICI'!$G$27,'PARAMETRI SISMICI'!$G$20*'PARAMETRI SISMICI'!$G$23*'PARAMETRI SISMICI'!$G$29*'PARAMETRI SISMICI'!$G$9*('PARAMETRI SISMICI'!$G$26/B414),'PARAMETRI SISMICI'!$G$20*'PARAMETRI SISMICI'!$G$23*'PARAMETRI SISMICI'!$G$29*'PARAMETRI SISMICI'!$G$9*(('PARAMETRI SISMICI'!$G$26*'PARAMETRI SISMICI'!$G$27)/B414^2))))</f>
        <v>5.4638608970179081E-2</v>
      </c>
      <c r="D414" s="26">
        <f>1/'PARAMETRI SISMICI'!$G$19*IF(B414&lt;'PARAMETRI SISMICI'!$G$25,'PARAMETRI SISMICI'!$G$20*'PARAMETRI SISMICI'!$G$23*'PARAMETRI SISMICI'!$G$30*'PARAMETRI SISMICI'!$G$9*(B414/'PARAMETRI SISMICI'!$G$25+1/('PARAMETRI SISMICI'!$G$30*'PARAMETRI SISMICI'!$G$9)*(1-B414/'PARAMETRI SISMICI'!$G$25)),IF(B414&lt;'PARAMETRI SISMICI'!$G$26,'PARAMETRI SISMICI'!$G$20*'PARAMETRI SISMICI'!$G$23*'PARAMETRI SISMICI'!$G$30*'PARAMETRI SISMICI'!$G$9,IF(B414&lt;'PARAMETRI SISMICI'!$G$27,'PARAMETRI SISMICI'!$G$20*'PARAMETRI SISMICI'!$G$23*'PARAMETRI SISMICI'!$G$30*'PARAMETRI SISMICI'!$G$9*('PARAMETRI SISMICI'!$G$26/B414),'PARAMETRI SISMICI'!$G$20*'PARAMETRI SISMICI'!$G$23*'PARAMETRI SISMICI'!$G$30*'PARAMETRI SISMICI'!$G$9*(('PARAMETRI SISMICI'!$G$26*'PARAMETRI SISMICI'!$G$27)/B414^2))))</f>
        <v>1.8971739225756623E-2</v>
      </c>
      <c r="E414" s="5"/>
      <c r="F414" s="5"/>
      <c r="G414" s="5"/>
      <c r="H414" s="5"/>
      <c r="I414" s="5"/>
      <c r="J414" s="5"/>
      <c r="K414" s="5"/>
      <c r="L414" s="5"/>
      <c r="M414" s="5"/>
      <c r="N414" s="5"/>
    </row>
    <row r="415" spans="2:14" x14ac:dyDescent="0.25">
      <c r="B415" s="32">
        <f t="shared" si="6"/>
        <v>4.0399999999999583</v>
      </c>
      <c r="C415" s="26">
        <f>1/'PARAMETRI SISMICI'!$G$19*IF(B415&lt;'PARAMETRI SISMICI'!$G$25,'PARAMETRI SISMICI'!$G$20*'PARAMETRI SISMICI'!$G$23*'PARAMETRI SISMICI'!$G$29*'PARAMETRI SISMICI'!$G$9*(B415/'PARAMETRI SISMICI'!$G$25+1/('PARAMETRI SISMICI'!$G$29*'PARAMETRI SISMICI'!$G$9)*(1-B415/'PARAMETRI SISMICI'!$G$25)),IF(B415&lt;'PARAMETRI SISMICI'!$G$26,'PARAMETRI SISMICI'!$G$20*'PARAMETRI SISMICI'!$G$23*'PARAMETRI SISMICI'!$G$29*'PARAMETRI SISMICI'!$G$9,IF(B415&lt;'PARAMETRI SISMICI'!$G$27,'PARAMETRI SISMICI'!$G$20*'PARAMETRI SISMICI'!$G$23*'PARAMETRI SISMICI'!$G$29*'PARAMETRI SISMICI'!$G$9*('PARAMETRI SISMICI'!$G$26/B415),'PARAMETRI SISMICI'!$G$20*'PARAMETRI SISMICI'!$G$23*'PARAMETRI SISMICI'!$G$29*'PARAMETRI SISMICI'!$G$9*(('PARAMETRI SISMICI'!$G$26*'PARAMETRI SISMICI'!$G$27)/B415^2))))</f>
        <v>5.4368455569538614E-2</v>
      </c>
      <c r="D415" s="26">
        <f>1/'PARAMETRI SISMICI'!$G$19*IF(B415&lt;'PARAMETRI SISMICI'!$G$25,'PARAMETRI SISMICI'!$G$20*'PARAMETRI SISMICI'!$G$23*'PARAMETRI SISMICI'!$G$30*'PARAMETRI SISMICI'!$G$9*(B415/'PARAMETRI SISMICI'!$G$25+1/('PARAMETRI SISMICI'!$G$30*'PARAMETRI SISMICI'!$G$9)*(1-B415/'PARAMETRI SISMICI'!$G$25)),IF(B415&lt;'PARAMETRI SISMICI'!$G$26,'PARAMETRI SISMICI'!$G$20*'PARAMETRI SISMICI'!$G$23*'PARAMETRI SISMICI'!$G$30*'PARAMETRI SISMICI'!$G$9,IF(B415&lt;'PARAMETRI SISMICI'!$G$27,'PARAMETRI SISMICI'!$G$20*'PARAMETRI SISMICI'!$G$23*'PARAMETRI SISMICI'!$G$30*'PARAMETRI SISMICI'!$G$9*('PARAMETRI SISMICI'!$G$26/B415),'PARAMETRI SISMICI'!$G$20*'PARAMETRI SISMICI'!$G$23*'PARAMETRI SISMICI'!$G$30*'PARAMETRI SISMICI'!$G$9*(('PARAMETRI SISMICI'!$G$26*'PARAMETRI SISMICI'!$G$27)/B415^2))))</f>
        <v>1.8877935961645352E-2</v>
      </c>
      <c r="E415" s="5"/>
      <c r="F415" s="5"/>
      <c r="G415" s="5"/>
      <c r="H415" s="5"/>
      <c r="I415" s="5"/>
      <c r="J415" s="5"/>
      <c r="K415" s="5"/>
      <c r="L415" s="5"/>
      <c r="M415" s="5"/>
      <c r="N415" s="5"/>
    </row>
    <row r="416" spans="2:14" x14ac:dyDescent="0.25">
      <c r="B416" s="32">
        <f t="shared" si="6"/>
        <v>4.0499999999999581</v>
      </c>
      <c r="C416" s="26">
        <f>1/'PARAMETRI SISMICI'!$G$19*IF(B416&lt;'PARAMETRI SISMICI'!$G$25,'PARAMETRI SISMICI'!$G$20*'PARAMETRI SISMICI'!$G$23*'PARAMETRI SISMICI'!$G$29*'PARAMETRI SISMICI'!$G$9*(B416/'PARAMETRI SISMICI'!$G$25+1/('PARAMETRI SISMICI'!$G$29*'PARAMETRI SISMICI'!$G$9)*(1-B416/'PARAMETRI SISMICI'!$G$25)),IF(B416&lt;'PARAMETRI SISMICI'!$G$26,'PARAMETRI SISMICI'!$G$20*'PARAMETRI SISMICI'!$G$23*'PARAMETRI SISMICI'!$G$29*'PARAMETRI SISMICI'!$G$9,IF(B416&lt;'PARAMETRI SISMICI'!$G$27,'PARAMETRI SISMICI'!$G$20*'PARAMETRI SISMICI'!$G$23*'PARAMETRI SISMICI'!$G$29*'PARAMETRI SISMICI'!$G$9*('PARAMETRI SISMICI'!$G$26/B416),'PARAMETRI SISMICI'!$G$20*'PARAMETRI SISMICI'!$G$23*'PARAMETRI SISMICI'!$G$29*'PARAMETRI SISMICI'!$G$9*(('PARAMETRI SISMICI'!$G$26*'PARAMETRI SISMICI'!$G$27)/B416^2))))</f>
        <v>5.4100300833640085E-2</v>
      </c>
      <c r="D416" s="26">
        <f>1/'PARAMETRI SISMICI'!$G$19*IF(B416&lt;'PARAMETRI SISMICI'!$G$25,'PARAMETRI SISMICI'!$G$20*'PARAMETRI SISMICI'!$G$23*'PARAMETRI SISMICI'!$G$30*'PARAMETRI SISMICI'!$G$9*(B416/'PARAMETRI SISMICI'!$G$25+1/('PARAMETRI SISMICI'!$G$30*'PARAMETRI SISMICI'!$G$9)*(1-B416/'PARAMETRI SISMICI'!$G$25)),IF(B416&lt;'PARAMETRI SISMICI'!$G$26,'PARAMETRI SISMICI'!$G$20*'PARAMETRI SISMICI'!$G$23*'PARAMETRI SISMICI'!$G$30*'PARAMETRI SISMICI'!$G$9,IF(B416&lt;'PARAMETRI SISMICI'!$G$27,'PARAMETRI SISMICI'!$G$20*'PARAMETRI SISMICI'!$G$23*'PARAMETRI SISMICI'!$G$30*'PARAMETRI SISMICI'!$G$9*('PARAMETRI SISMICI'!$G$26/B416),'PARAMETRI SISMICI'!$G$20*'PARAMETRI SISMICI'!$G$23*'PARAMETRI SISMICI'!$G$30*'PARAMETRI SISMICI'!$G$9*(('PARAMETRI SISMICI'!$G$26*'PARAMETRI SISMICI'!$G$27)/B416^2))))</f>
        <v>1.8784826678347247E-2</v>
      </c>
      <c r="E416" s="5"/>
      <c r="F416" s="5"/>
      <c r="G416" s="5"/>
      <c r="H416" s="5"/>
      <c r="I416" s="5"/>
      <c r="J416" s="5"/>
      <c r="K416" s="5"/>
      <c r="L416" s="5"/>
      <c r="M416" s="5"/>
      <c r="N416" s="5"/>
    </row>
    <row r="417" spans="2:14" x14ac:dyDescent="0.25">
      <c r="B417" s="32">
        <f t="shared" si="6"/>
        <v>4.0599999999999579</v>
      </c>
      <c r="C417" s="26">
        <f>1/'PARAMETRI SISMICI'!$G$19*IF(B417&lt;'PARAMETRI SISMICI'!$G$25,'PARAMETRI SISMICI'!$G$20*'PARAMETRI SISMICI'!$G$23*'PARAMETRI SISMICI'!$G$29*'PARAMETRI SISMICI'!$G$9*(B417/'PARAMETRI SISMICI'!$G$25+1/('PARAMETRI SISMICI'!$G$29*'PARAMETRI SISMICI'!$G$9)*(1-B417/'PARAMETRI SISMICI'!$G$25)),IF(B417&lt;'PARAMETRI SISMICI'!$G$26,'PARAMETRI SISMICI'!$G$20*'PARAMETRI SISMICI'!$G$23*'PARAMETRI SISMICI'!$G$29*'PARAMETRI SISMICI'!$G$9,IF(B417&lt;'PARAMETRI SISMICI'!$G$27,'PARAMETRI SISMICI'!$G$20*'PARAMETRI SISMICI'!$G$23*'PARAMETRI SISMICI'!$G$29*'PARAMETRI SISMICI'!$G$9*('PARAMETRI SISMICI'!$G$26/B417),'PARAMETRI SISMICI'!$G$20*'PARAMETRI SISMICI'!$G$23*'PARAMETRI SISMICI'!$G$29*'PARAMETRI SISMICI'!$G$9*(('PARAMETRI SISMICI'!$G$26*'PARAMETRI SISMICI'!$G$27)/B417^2))))</f>
        <v>5.3834125095475596E-2</v>
      </c>
      <c r="D417" s="26">
        <f>1/'PARAMETRI SISMICI'!$G$19*IF(B417&lt;'PARAMETRI SISMICI'!$G$25,'PARAMETRI SISMICI'!$G$20*'PARAMETRI SISMICI'!$G$23*'PARAMETRI SISMICI'!$G$30*'PARAMETRI SISMICI'!$G$9*(B417/'PARAMETRI SISMICI'!$G$25+1/('PARAMETRI SISMICI'!$G$30*'PARAMETRI SISMICI'!$G$9)*(1-B417/'PARAMETRI SISMICI'!$G$25)),IF(B417&lt;'PARAMETRI SISMICI'!$G$26,'PARAMETRI SISMICI'!$G$20*'PARAMETRI SISMICI'!$G$23*'PARAMETRI SISMICI'!$G$30*'PARAMETRI SISMICI'!$G$9,IF(B417&lt;'PARAMETRI SISMICI'!$G$27,'PARAMETRI SISMICI'!$G$20*'PARAMETRI SISMICI'!$G$23*'PARAMETRI SISMICI'!$G$30*'PARAMETRI SISMICI'!$G$9*('PARAMETRI SISMICI'!$G$26/B417),'PARAMETRI SISMICI'!$G$20*'PARAMETRI SISMICI'!$G$23*'PARAMETRI SISMICI'!$G$30*'PARAMETRI SISMICI'!$G$9*(('PARAMETRI SISMICI'!$G$26*'PARAMETRI SISMICI'!$G$27)/B417^2))))</f>
        <v>1.8692404547040135E-2</v>
      </c>
      <c r="E417" s="5"/>
      <c r="F417" s="5"/>
      <c r="G417" s="5"/>
      <c r="H417" s="5"/>
      <c r="I417" s="5"/>
      <c r="J417" s="5"/>
      <c r="K417" s="5"/>
      <c r="L417" s="5"/>
      <c r="M417" s="5"/>
      <c r="N417" s="5"/>
    </row>
    <row r="418" spans="2:14" x14ac:dyDescent="0.25">
      <c r="B418" s="32">
        <f t="shared" si="6"/>
        <v>4.0699999999999577</v>
      </c>
      <c r="C418" s="26">
        <f>1/'PARAMETRI SISMICI'!$G$19*IF(B418&lt;'PARAMETRI SISMICI'!$G$25,'PARAMETRI SISMICI'!$G$20*'PARAMETRI SISMICI'!$G$23*'PARAMETRI SISMICI'!$G$29*'PARAMETRI SISMICI'!$G$9*(B418/'PARAMETRI SISMICI'!$G$25+1/('PARAMETRI SISMICI'!$G$29*'PARAMETRI SISMICI'!$G$9)*(1-B418/'PARAMETRI SISMICI'!$G$25)),IF(B418&lt;'PARAMETRI SISMICI'!$G$26,'PARAMETRI SISMICI'!$G$20*'PARAMETRI SISMICI'!$G$23*'PARAMETRI SISMICI'!$G$29*'PARAMETRI SISMICI'!$G$9,IF(B418&lt;'PARAMETRI SISMICI'!$G$27,'PARAMETRI SISMICI'!$G$20*'PARAMETRI SISMICI'!$G$23*'PARAMETRI SISMICI'!$G$29*'PARAMETRI SISMICI'!$G$9*('PARAMETRI SISMICI'!$G$26/B418),'PARAMETRI SISMICI'!$G$20*'PARAMETRI SISMICI'!$G$23*'PARAMETRI SISMICI'!$G$29*'PARAMETRI SISMICI'!$G$9*(('PARAMETRI SISMICI'!$G$26*'PARAMETRI SISMICI'!$G$27)/B418^2))))</f>
        <v>5.35699089293495E-2</v>
      </c>
      <c r="D418" s="26">
        <f>1/'PARAMETRI SISMICI'!$G$19*IF(B418&lt;'PARAMETRI SISMICI'!$G$25,'PARAMETRI SISMICI'!$G$20*'PARAMETRI SISMICI'!$G$23*'PARAMETRI SISMICI'!$G$30*'PARAMETRI SISMICI'!$G$9*(B418/'PARAMETRI SISMICI'!$G$25+1/('PARAMETRI SISMICI'!$G$30*'PARAMETRI SISMICI'!$G$9)*(1-B418/'PARAMETRI SISMICI'!$G$25)),IF(B418&lt;'PARAMETRI SISMICI'!$G$26,'PARAMETRI SISMICI'!$G$20*'PARAMETRI SISMICI'!$G$23*'PARAMETRI SISMICI'!$G$30*'PARAMETRI SISMICI'!$G$9,IF(B418&lt;'PARAMETRI SISMICI'!$G$27,'PARAMETRI SISMICI'!$G$20*'PARAMETRI SISMICI'!$G$23*'PARAMETRI SISMICI'!$G$30*'PARAMETRI SISMICI'!$G$9*('PARAMETRI SISMICI'!$G$26/B418),'PARAMETRI SISMICI'!$G$20*'PARAMETRI SISMICI'!$G$23*'PARAMETRI SISMICI'!$G$30*'PARAMETRI SISMICI'!$G$9*(('PARAMETRI SISMICI'!$G$26*'PARAMETRI SISMICI'!$G$27)/B418^2))))</f>
        <v>1.8600662822690794E-2</v>
      </c>
      <c r="E418" s="5"/>
      <c r="F418" s="5"/>
      <c r="G418" s="5"/>
      <c r="H418" s="5"/>
      <c r="I418" s="5"/>
      <c r="J418" s="5"/>
      <c r="K418" s="5"/>
      <c r="L418" s="5"/>
      <c r="M418" s="5"/>
      <c r="N418" s="5"/>
    </row>
    <row r="419" spans="2:14" x14ac:dyDescent="0.25">
      <c r="B419" s="32">
        <f t="shared" si="6"/>
        <v>4.0799999999999574</v>
      </c>
      <c r="C419" s="26">
        <f>1/'PARAMETRI SISMICI'!$G$19*IF(B419&lt;'PARAMETRI SISMICI'!$G$25,'PARAMETRI SISMICI'!$G$20*'PARAMETRI SISMICI'!$G$23*'PARAMETRI SISMICI'!$G$29*'PARAMETRI SISMICI'!$G$9*(B419/'PARAMETRI SISMICI'!$G$25+1/('PARAMETRI SISMICI'!$G$29*'PARAMETRI SISMICI'!$G$9)*(1-B419/'PARAMETRI SISMICI'!$G$25)),IF(B419&lt;'PARAMETRI SISMICI'!$G$26,'PARAMETRI SISMICI'!$G$20*'PARAMETRI SISMICI'!$G$23*'PARAMETRI SISMICI'!$G$29*'PARAMETRI SISMICI'!$G$9,IF(B419&lt;'PARAMETRI SISMICI'!$G$27,'PARAMETRI SISMICI'!$G$20*'PARAMETRI SISMICI'!$G$23*'PARAMETRI SISMICI'!$G$29*'PARAMETRI SISMICI'!$G$9*('PARAMETRI SISMICI'!$G$26/B419),'PARAMETRI SISMICI'!$G$20*'PARAMETRI SISMICI'!$G$23*'PARAMETRI SISMICI'!$G$29*'PARAMETRI SISMICI'!$G$9*(('PARAMETRI SISMICI'!$G$26*'PARAMETRI SISMICI'!$G$27)/B419^2))))</f>
        <v>5.3307633147334055E-2</v>
      </c>
      <c r="D419" s="26">
        <f>1/'PARAMETRI SISMICI'!$G$19*IF(B419&lt;'PARAMETRI SISMICI'!$G$25,'PARAMETRI SISMICI'!$G$20*'PARAMETRI SISMICI'!$G$23*'PARAMETRI SISMICI'!$G$30*'PARAMETRI SISMICI'!$G$9*(B419/'PARAMETRI SISMICI'!$G$25+1/('PARAMETRI SISMICI'!$G$30*'PARAMETRI SISMICI'!$G$9)*(1-B419/'PARAMETRI SISMICI'!$G$25)),IF(B419&lt;'PARAMETRI SISMICI'!$G$26,'PARAMETRI SISMICI'!$G$20*'PARAMETRI SISMICI'!$G$23*'PARAMETRI SISMICI'!$G$30*'PARAMETRI SISMICI'!$G$9,IF(B419&lt;'PARAMETRI SISMICI'!$G$27,'PARAMETRI SISMICI'!$G$20*'PARAMETRI SISMICI'!$G$23*'PARAMETRI SISMICI'!$G$30*'PARAMETRI SISMICI'!$G$9*('PARAMETRI SISMICI'!$G$26/B419),'PARAMETRI SISMICI'!$G$20*'PARAMETRI SISMICI'!$G$23*'PARAMETRI SISMICI'!$G$30*'PARAMETRI SISMICI'!$G$9*(('PARAMETRI SISMICI'!$G$26*'PARAMETRI SISMICI'!$G$27)/B419^2))))</f>
        <v>1.8509594842824325E-2</v>
      </c>
      <c r="E419" s="5"/>
      <c r="F419" s="5"/>
      <c r="G419" s="5"/>
      <c r="H419" s="5"/>
      <c r="I419" s="5"/>
      <c r="J419" s="5"/>
      <c r="K419" s="5"/>
      <c r="L419" s="5"/>
      <c r="M419" s="5"/>
      <c r="N419" s="5"/>
    </row>
    <row r="420" spans="2:14" x14ac:dyDescent="0.25">
      <c r="B420" s="32">
        <f t="shared" si="6"/>
        <v>4.0899999999999572</v>
      </c>
      <c r="C420" s="26">
        <f>1/'PARAMETRI SISMICI'!$G$19*IF(B420&lt;'PARAMETRI SISMICI'!$G$25,'PARAMETRI SISMICI'!$G$20*'PARAMETRI SISMICI'!$G$23*'PARAMETRI SISMICI'!$G$29*'PARAMETRI SISMICI'!$G$9*(B420/'PARAMETRI SISMICI'!$G$25+1/('PARAMETRI SISMICI'!$G$29*'PARAMETRI SISMICI'!$G$9)*(1-B420/'PARAMETRI SISMICI'!$G$25)),IF(B420&lt;'PARAMETRI SISMICI'!$G$26,'PARAMETRI SISMICI'!$G$20*'PARAMETRI SISMICI'!$G$23*'PARAMETRI SISMICI'!$G$29*'PARAMETRI SISMICI'!$G$9,IF(B420&lt;'PARAMETRI SISMICI'!$G$27,'PARAMETRI SISMICI'!$G$20*'PARAMETRI SISMICI'!$G$23*'PARAMETRI SISMICI'!$G$29*'PARAMETRI SISMICI'!$G$9*('PARAMETRI SISMICI'!$G$26/B420),'PARAMETRI SISMICI'!$G$20*'PARAMETRI SISMICI'!$G$23*'PARAMETRI SISMICI'!$G$29*'PARAMETRI SISMICI'!$G$9*(('PARAMETRI SISMICI'!$G$26*'PARAMETRI SISMICI'!$G$27)/B420^2))))</f>
        <v>5.3047278795785642E-2</v>
      </c>
      <c r="D420" s="26">
        <f>1/'PARAMETRI SISMICI'!$G$19*IF(B420&lt;'PARAMETRI SISMICI'!$G$25,'PARAMETRI SISMICI'!$G$20*'PARAMETRI SISMICI'!$G$23*'PARAMETRI SISMICI'!$G$30*'PARAMETRI SISMICI'!$G$9*(B420/'PARAMETRI SISMICI'!$G$25+1/('PARAMETRI SISMICI'!$G$30*'PARAMETRI SISMICI'!$G$9)*(1-B420/'PARAMETRI SISMICI'!$G$25)),IF(B420&lt;'PARAMETRI SISMICI'!$G$26,'PARAMETRI SISMICI'!$G$20*'PARAMETRI SISMICI'!$G$23*'PARAMETRI SISMICI'!$G$30*'PARAMETRI SISMICI'!$G$9,IF(B420&lt;'PARAMETRI SISMICI'!$G$27,'PARAMETRI SISMICI'!$G$20*'PARAMETRI SISMICI'!$G$23*'PARAMETRI SISMICI'!$G$30*'PARAMETRI SISMICI'!$G$9*('PARAMETRI SISMICI'!$G$26/B420),'PARAMETRI SISMICI'!$G$20*'PARAMETRI SISMICI'!$G$23*'PARAMETRI SISMICI'!$G$30*'PARAMETRI SISMICI'!$G$9*(('PARAMETRI SISMICI'!$G$26*'PARAMETRI SISMICI'!$G$27)/B420^2))))</f>
        <v>1.8419194026314454E-2</v>
      </c>
      <c r="E420" s="5"/>
      <c r="F420" s="5"/>
      <c r="G420" s="5"/>
      <c r="H420" s="5"/>
      <c r="I420" s="5"/>
      <c r="J420" s="5"/>
      <c r="K420" s="5"/>
      <c r="L420" s="5"/>
      <c r="M420" s="5"/>
      <c r="N420" s="5"/>
    </row>
    <row r="421" spans="2:14" x14ac:dyDescent="0.25">
      <c r="B421" s="32">
        <f t="shared" si="6"/>
        <v>4.099999999999957</v>
      </c>
      <c r="C421" s="26">
        <f>1/'PARAMETRI SISMICI'!$G$19*IF(B421&lt;'PARAMETRI SISMICI'!$G$25,'PARAMETRI SISMICI'!$G$20*'PARAMETRI SISMICI'!$G$23*'PARAMETRI SISMICI'!$G$29*'PARAMETRI SISMICI'!$G$9*(B421/'PARAMETRI SISMICI'!$G$25+1/('PARAMETRI SISMICI'!$G$29*'PARAMETRI SISMICI'!$G$9)*(1-B421/'PARAMETRI SISMICI'!$G$25)),IF(B421&lt;'PARAMETRI SISMICI'!$G$26,'PARAMETRI SISMICI'!$G$20*'PARAMETRI SISMICI'!$G$23*'PARAMETRI SISMICI'!$G$29*'PARAMETRI SISMICI'!$G$9,IF(B421&lt;'PARAMETRI SISMICI'!$G$27,'PARAMETRI SISMICI'!$G$20*'PARAMETRI SISMICI'!$G$23*'PARAMETRI SISMICI'!$G$29*'PARAMETRI SISMICI'!$G$9*('PARAMETRI SISMICI'!$G$26/B421),'PARAMETRI SISMICI'!$G$20*'PARAMETRI SISMICI'!$G$23*'PARAMETRI SISMICI'!$G$29*'PARAMETRI SISMICI'!$G$9*(('PARAMETRI SISMICI'!$G$26*'PARAMETRI SISMICI'!$G$27)/B421^2))))</f>
        <v>5.2788827151920389E-2</v>
      </c>
      <c r="D421" s="26">
        <f>1/'PARAMETRI SISMICI'!$G$19*IF(B421&lt;'PARAMETRI SISMICI'!$G$25,'PARAMETRI SISMICI'!$G$20*'PARAMETRI SISMICI'!$G$23*'PARAMETRI SISMICI'!$G$30*'PARAMETRI SISMICI'!$G$9*(B421/'PARAMETRI SISMICI'!$G$25+1/('PARAMETRI SISMICI'!$G$30*'PARAMETRI SISMICI'!$G$9)*(1-B421/'PARAMETRI SISMICI'!$G$25)),IF(B421&lt;'PARAMETRI SISMICI'!$G$26,'PARAMETRI SISMICI'!$G$20*'PARAMETRI SISMICI'!$G$23*'PARAMETRI SISMICI'!$G$30*'PARAMETRI SISMICI'!$G$9,IF(B421&lt;'PARAMETRI SISMICI'!$G$27,'PARAMETRI SISMICI'!$G$20*'PARAMETRI SISMICI'!$G$23*'PARAMETRI SISMICI'!$G$30*'PARAMETRI SISMICI'!$G$9*('PARAMETRI SISMICI'!$G$26/B421),'PARAMETRI SISMICI'!$G$20*'PARAMETRI SISMICI'!$G$23*'PARAMETRI SISMICI'!$G$30*'PARAMETRI SISMICI'!$G$9*(('PARAMETRI SISMICI'!$G$26*'PARAMETRI SISMICI'!$G$27)/B421^2))))</f>
        <v>1.8329453872194573E-2</v>
      </c>
      <c r="E421" s="5"/>
      <c r="F421" s="5"/>
      <c r="G421" s="5"/>
      <c r="H421" s="5"/>
      <c r="I421" s="5"/>
      <c r="J421" s="5"/>
      <c r="K421" s="5"/>
      <c r="L421" s="5"/>
      <c r="M421" s="5"/>
      <c r="N421" s="5"/>
    </row>
    <row r="422" spans="2:14" x14ac:dyDescent="0.25">
      <c r="B422" s="32">
        <f t="shared" si="6"/>
        <v>4.1099999999999568</v>
      </c>
      <c r="C422" s="26">
        <f>1/'PARAMETRI SISMICI'!$G$19*IF(B422&lt;'PARAMETRI SISMICI'!$G$25,'PARAMETRI SISMICI'!$G$20*'PARAMETRI SISMICI'!$G$23*'PARAMETRI SISMICI'!$G$29*'PARAMETRI SISMICI'!$G$9*(B422/'PARAMETRI SISMICI'!$G$25+1/('PARAMETRI SISMICI'!$G$29*'PARAMETRI SISMICI'!$G$9)*(1-B422/'PARAMETRI SISMICI'!$G$25)),IF(B422&lt;'PARAMETRI SISMICI'!$G$26,'PARAMETRI SISMICI'!$G$20*'PARAMETRI SISMICI'!$G$23*'PARAMETRI SISMICI'!$G$29*'PARAMETRI SISMICI'!$G$9,IF(B422&lt;'PARAMETRI SISMICI'!$G$27,'PARAMETRI SISMICI'!$G$20*'PARAMETRI SISMICI'!$G$23*'PARAMETRI SISMICI'!$G$29*'PARAMETRI SISMICI'!$G$9*('PARAMETRI SISMICI'!$G$26/B422),'PARAMETRI SISMICI'!$G$20*'PARAMETRI SISMICI'!$G$23*'PARAMETRI SISMICI'!$G$29*'PARAMETRI SISMICI'!$G$9*(('PARAMETRI SISMICI'!$G$26*'PARAMETRI SISMICI'!$G$27)/B422^2))))</f>
        <v>5.253225972044813E-2</v>
      </c>
      <c r="D422" s="26">
        <f>1/'PARAMETRI SISMICI'!$G$19*IF(B422&lt;'PARAMETRI SISMICI'!$G$25,'PARAMETRI SISMICI'!$G$20*'PARAMETRI SISMICI'!$G$23*'PARAMETRI SISMICI'!$G$30*'PARAMETRI SISMICI'!$G$9*(B422/'PARAMETRI SISMICI'!$G$25+1/('PARAMETRI SISMICI'!$G$30*'PARAMETRI SISMICI'!$G$9)*(1-B422/'PARAMETRI SISMICI'!$G$25)),IF(B422&lt;'PARAMETRI SISMICI'!$G$26,'PARAMETRI SISMICI'!$G$20*'PARAMETRI SISMICI'!$G$23*'PARAMETRI SISMICI'!$G$30*'PARAMETRI SISMICI'!$G$9,IF(B422&lt;'PARAMETRI SISMICI'!$G$27,'PARAMETRI SISMICI'!$G$20*'PARAMETRI SISMICI'!$G$23*'PARAMETRI SISMICI'!$G$30*'PARAMETRI SISMICI'!$G$9*('PARAMETRI SISMICI'!$G$26/B422),'PARAMETRI SISMICI'!$G$20*'PARAMETRI SISMICI'!$G$23*'PARAMETRI SISMICI'!$G$30*'PARAMETRI SISMICI'!$G$9*(('PARAMETRI SISMICI'!$G$26*'PARAMETRI SISMICI'!$G$27)/B422^2))))</f>
        <v>1.8240367958488931E-2</v>
      </c>
      <c r="E422" s="5"/>
      <c r="F422" s="5"/>
      <c r="G422" s="5"/>
      <c r="H422" s="5"/>
      <c r="I422" s="5"/>
      <c r="J422" s="5"/>
      <c r="K422" s="5"/>
      <c r="L422" s="5"/>
      <c r="M422" s="5"/>
      <c r="N422" s="5"/>
    </row>
    <row r="423" spans="2:14" x14ac:dyDescent="0.25">
      <c r="B423" s="32">
        <f t="shared" si="6"/>
        <v>4.1199999999999566</v>
      </c>
      <c r="C423" s="26">
        <f>1/'PARAMETRI SISMICI'!$G$19*IF(B423&lt;'PARAMETRI SISMICI'!$G$25,'PARAMETRI SISMICI'!$G$20*'PARAMETRI SISMICI'!$G$23*'PARAMETRI SISMICI'!$G$29*'PARAMETRI SISMICI'!$G$9*(B423/'PARAMETRI SISMICI'!$G$25+1/('PARAMETRI SISMICI'!$G$29*'PARAMETRI SISMICI'!$G$9)*(1-B423/'PARAMETRI SISMICI'!$G$25)),IF(B423&lt;'PARAMETRI SISMICI'!$G$26,'PARAMETRI SISMICI'!$G$20*'PARAMETRI SISMICI'!$G$23*'PARAMETRI SISMICI'!$G$29*'PARAMETRI SISMICI'!$G$9,IF(B423&lt;'PARAMETRI SISMICI'!$G$27,'PARAMETRI SISMICI'!$G$20*'PARAMETRI SISMICI'!$G$23*'PARAMETRI SISMICI'!$G$29*'PARAMETRI SISMICI'!$G$9*('PARAMETRI SISMICI'!$G$26/B423),'PARAMETRI SISMICI'!$G$20*'PARAMETRI SISMICI'!$G$23*'PARAMETRI SISMICI'!$G$29*'PARAMETRI SISMICI'!$G$9*(('PARAMETRI SISMICI'!$G$26*'PARAMETRI SISMICI'!$G$27)/B423^2))))</f>
        <v>5.2277558230263317E-2</v>
      </c>
      <c r="D423" s="26">
        <f>1/'PARAMETRI SISMICI'!$G$19*IF(B423&lt;'PARAMETRI SISMICI'!$G$25,'PARAMETRI SISMICI'!$G$20*'PARAMETRI SISMICI'!$G$23*'PARAMETRI SISMICI'!$G$30*'PARAMETRI SISMICI'!$G$9*(B423/'PARAMETRI SISMICI'!$G$25+1/('PARAMETRI SISMICI'!$G$30*'PARAMETRI SISMICI'!$G$9)*(1-B423/'PARAMETRI SISMICI'!$G$25)),IF(B423&lt;'PARAMETRI SISMICI'!$G$26,'PARAMETRI SISMICI'!$G$20*'PARAMETRI SISMICI'!$G$23*'PARAMETRI SISMICI'!$G$30*'PARAMETRI SISMICI'!$G$9,IF(B423&lt;'PARAMETRI SISMICI'!$G$27,'PARAMETRI SISMICI'!$G$20*'PARAMETRI SISMICI'!$G$23*'PARAMETRI SISMICI'!$G$30*'PARAMETRI SISMICI'!$G$9*('PARAMETRI SISMICI'!$G$26/B423),'PARAMETRI SISMICI'!$G$20*'PARAMETRI SISMICI'!$G$23*'PARAMETRI SISMICI'!$G$30*'PARAMETRI SISMICI'!$G$9*(('PARAMETRI SISMICI'!$G$26*'PARAMETRI SISMICI'!$G$27)/B423^2))))</f>
        <v>1.8151929941063651E-2</v>
      </c>
      <c r="E423" s="5"/>
      <c r="F423" s="5"/>
      <c r="G423" s="5"/>
      <c r="H423" s="5"/>
      <c r="I423" s="5"/>
      <c r="J423" s="5"/>
      <c r="K423" s="5"/>
      <c r="L423" s="5"/>
      <c r="M423" s="5"/>
      <c r="N423" s="5"/>
    </row>
    <row r="424" spans="2:14" x14ac:dyDescent="0.25">
      <c r="B424" s="32">
        <f t="shared" si="6"/>
        <v>4.1299999999999564</v>
      </c>
      <c r="C424" s="26">
        <f>1/'PARAMETRI SISMICI'!$G$19*IF(B424&lt;'PARAMETRI SISMICI'!$G$25,'PARAMETRI SISMICI'!$G$20*'PARAMETRI SISMICI'!$G$23*'PARAMETRI SISMICI'!$G$29*'PARAMETRI SISMICI'!$G$9*(B424/'PARAMETRI SISMICI'!$G$25+1/('PARAMETRI SISMICI'!$G$29*'PARAMETRI SISMICI'!$G$9)*(1-B424/'PARAMETRI SISMICI'!$G$25)),IF(B424&lt;'PARAMETRI SISMICI'!$G$26,'PARAMETRI SISMICI'!$G$20*'PARAMETRI SISMICI'!$G$23*'PARAMETRI SISMICI'!$G$29*'PARAMETRI SISMICI'!$G$9,IF(B424&lt;'PARAMETRI SISMICI'!$G$27,'PARAMETRI SISMICI'!$G$20*'PARAMETRI SISMICI'!$G$23*'PARAMETRI SISMICI'!$G$29*'PARAMETRI SISMICI'!$G$9*('PARAMETRI SISMICI'!$G$26/B424),'PARAMETRI SISMICI'!$G$20*'PARAMETRI SISMICI'!$G$23*'PARAMETRI SISMICI'!$G$29*'PARAMETRI SISMICI'!$G$9*(('PARAMETRI SISMICI'!$G$26*'PARAMETRI SISMICI'!$G$27)/B424^2))))</f>
        <v>5.202470463119218E-2</v>
      </c>
      <c r="D424" s="26">
        <f>1/'PARAMETRI SISMICI'!$G$19*IF(B424&lt;'PARAMETRI SISMICI'!$G$25,'PARAMETRI SISMICI'!$G$20*'PARAMETRI SISMICI'!$G$23*'PARAMETRI SISMICI'!$G$30*'PARAMETRI SISMICI'!$G$9*(B424/'PARAMETRI SISMICI'!$G$25+1/('PARAMETRI SISMICI'!$G$30*'PARAMETRI SISMICI'!$G$9)*(1-B424/'PARAMETRI SISMICI'!$G$25)),IF(B424&lt;'PARAMETRI SISMICI'!$G$26,'PARAMETRI SISMICI'!$G$20*'PARAMETRI SISMICI'!$G$23*'PARAMETRI SISMICI'!$G$30*'PARAMETRI SISMICI'!$G$9,IF(B424&lt;'PARAMETRI SISMICI'!$G$27,'PARAMETRI SISMICI'!$G$20*'PARAMETRI SISMICI'!$G$23*'PARAMETRI SISMICI'!$G$30*'PARAMETRI SISMICI'!$G$9*('PARAMETRI SISMICI'!$G$26/B424),'PARAMETRI SISMICI'!$G$20*'PARAMETRI SISMICI'!$G$23*'PARAMETRI SISMICI'!$G$30*'PARAMETRI SISMICI'!$G$9*(('PARAMETRI SISMICI'!$G$26*'PARAMETRI SISMICI'!$G$27)/B424^2))))</f>
        <v>1.806413355249728E-2</v>
      </c>
      <c r="E424" s="5"/>
      <c r="F424" s="5"/>
      <c r="G424" s="5"/>
      <c r="H424" s="5"/>
      <c r="I424" s="5"/>
      <c r="J424" s="5"/>
      <c r="K424" s="5"/>
      <c r="L424" s="5"/>
      <c r="M424" s="5"/>
      <c r="N424" s="5"/>
    </row>
    <row r="425" spans="2:14" x14ac:dyDescent="0.25">
      <c r="B425" s="32">
        <f t="shared" si="6"/>
        <v>4.1399999999999562</v>
      </c>
      <c r="C425" s="26">
        <f>1/'PARAMETRI SISMICI'!$G$19*IF(B425&lt;'PARAMETRI SISMICI'!$G$25,'PARAMETRI SISMICI'!$G$20*'PARAMETRI SISMICI'!$G$23*'PARAMETRI SISMICI'!$G$29*'PARAMETRI SISMICI'!$G$9*(B425/'PARAMETRI SISMICI'!$G$25+1/('PARAMETRI SISMICI'!$G$29*'PARAMETRI SISMICI'!$G$9)*(1-B425/'PARAMETRI SISMICI'!$G$25)),IF(B425&lt;'PARAMETRI SISMICI'!$G$26,'PARAMETRI SISMICI'!$G$20*'PARAMETRI SISMICI'!$G$23*'PARAMETRI SISMICI'!$G$29*'PARAMETRI SISMICI'!$G$9,IF(B425&lt;'PARAMETRI SISMICI'!$G$27,'PARAMETRI SISMICI'!$G$20*'PARAMETRI SISMICI'!$G$23*'PARAMETRI SISMICI'!$G$29*'PARAMETRI SISMICI'!$G$9*('PARAMETRI SISMICI'!$G$26/B425),'PARAMETRI SISMICI'!$G$20*'PARAMETRI SISMICI'!$G$23*'PARAMETRI SISMICI'!$G$29*'PARAMETRI SISMICI'!$G$9*(('PARAMETRI SISMICI'!$G$26*'PARAMETRI SISMICI'!$G$27)/B425^2))))</f>
        <v>5.1773681090794527E-2</v>
      </c>
      <c r="D425" s="26">
        <f>1/'PARAMETRI SISMICI'!$G$19*IF(B425&lt;'PARAMETRI SISMICI'!$G$25,'PARAMETRI SISMICI'!$G$20*'PARAMETRI SISMICI'!$G$23*'PARAMETRI SISMICI'!$G$30*'PARAMETRI SISMICI'!$G$9*(B425/'PARAMETRI SISMICI'!$G$25+1/('PARAMETRI SISMICI'!$G$30*'PARAMETRI SISMICI'!$G$9)*(1-B425/'PARAMETRI SISMICI'!$G$25)),IF(B425&lt;'PARAMETRI SISMICI'!$G$26,'PARAMETRI SISMICI'!$G$20*'PARAMETRI SISMICI'!$G$23*'PARAMETRI SISMICI'!$G$30*'PARAMETRI SISMICI'!$G$9,IF(B425&lt;'PARAMETRI SISMICI'!$G$27,'PARAMETRI SISMICI'!$G$20*'PARAMETRI SISMICI'!$G$23*'PARAMETRI SISMICI'!$G$30*'PARAMETRI SISMICI'!$G$9*('PARAMETRI SISMICI'!$G$26/B425),'PARAMETRI SISMICI'!$G$20*'PARAMETRI SISMICI'!$G$23*'PARAMETRI SISMICI'!$G$30*'PARAMETRI SISMICI'!$G$9*(('PARAMETRI SISMICI'!$G$26*'PARAMETRI SISMICI'!$G$27)/B425^2))))</f>
        <v>1.7976972600970319E-2</v>
      </c>
      <c r="E425" s="5"/>
      <c r="F425" s="5"/>
      <c r="G425" s="5"/>
      <c r="H425" s="5"/>
      <c r="I425" s="5"/>
      <c r="J425" s="5"/>
      <c r="K425" s="5"/>
      <c r="L425" s="5"/>
      <c r="M425" s="5"/>
      <c r="N425" s="5"/>
    </row>
    <row r="426" spans="2:14" x14ac:dyDescent="0.25">
      <c r="B426" s="32">
        <f t="shared" si="6"/>
        <v>4.1499999999999559</v>
      </c>
      <c r="C426" s="26">
        <f>1/'PARAMETRI SISMICI'!$G$19*IF(B426&lt;'PARAMETRI SISMICI'!$G$25,'PARAMETRI SISMICI'!$G$20*'PARAMETRI SISMICI'!$G$23*'PARAMETRI SISMICI'!$G$29*'PARAMETRI SISMICI'!$G$9*(B426/'PARAMETRI SISMICI'!$G$25+1/('PARAMETRI SISMICI'!$G$29*'PARAMETRI SISMICI'!$G$9)*(1-B426/'PARAMETRI SISMICI'!$G$25)),IF(B426&lt;'PARAMETRI SISMICI'!$G$26,'PARAMETRI SISMICI'!$G$20*'PARAMETRI SISMICI'!$G$23*'PARAMETRI SISMICI'!$G$29*'PARAMETRI SISMICI'!$G$9,IF(B426&lt;'PARAMETRI SISMICI'!$G$27,'PARAMETRI SISMICI'!$G$20*'PARAMETRI SISMICI'!$G$23*'PARAMETRI SISMICI'!$G$29*'PARAMETRI SISMICI'!$G$9*('PARAMETRI SISMICI'!$G$26/B426),'PARAMETRI SISMICI'!$G$20*'PARAMETRI SISMICI'!$G$23*'PARAMETRI SISMICI'!$G$29*'PARAMETRI SISMICI'!$G$9*(('PARAMETRI SISMICI'!$G$26*'PARAMETRI SISMICI'!$G$27)/B426^2))))</f>
        <v>5.1524469991219735E-2</v>
      </c>
      <c r="D426" s="26">
        <f>1/'PARAMETRI SISMICI'!$G$19*IF(B426&lt;'PARAMETRI SISMICI'!$G$25,'PARAMETRI SISMICI'!$G$20*'PARAMETRI SISMICI'!$G$23*'PARAMETRI SISMICI'!$G$30*'PARAMETRI SISMICI'!$G$9*(B426/'PARAMETRI SISMICI'!$G$25+1/('PARAMETRI SISMICI'!$G$30*'PARAMETRI SISMICI'!$G$9)*(1-B426/'PARAMETRI SISMICI'!$G$25)),IF(B426&lt;'PARAMETRI SISMICI'!$G$26,'PARAMETRI SISMICI'!$G$20*'PARAMETRI SISMICI'!$G$23*'PARAMETRI SISMICI'!$G$30*'PARAMETRI SISMICI'!$G$9,IF(B426&lt;'PARAMETRI SISMICI'!$G$27,'PARAMETRI SISMICI'!$G$20*'PARAMETRI SISMICI'!$G$23*'PARAMETRI SISMICI'!$G$30*'PARAMETRI SISMICI'!$G$9*('PARAMETRI SISMICI'!$G$26/B426),'PARAMETRI SISMICI'!$G$20*'PARAMETRI SISMICI'!$G$23*'PARAMETRI SISMICI'!$G$30*'PARAMETRI SISMICI'!$G$9*(('PARAMETRI SISMICI'!$G$26*'PARAMETRI SISMICI'!$G$27)/B426^2))))</f>
        <v>1.789044096917352E-2</v>
      </c>
      <c r="E426" s="5"/>
      <c r="F426" s="5"/>
      <c r="G426" s="5"/>
      <c r="H426" s="5"/>
      <c r="I426" s="5"/>
      <c r="J426" s="5"/>
      <c r="K426" s="5"/>
      <c r="L426" s="5"/>
      <c r="M426" s="5"/>
      <c r="N426" s="5"/>
    </row>
    <row r="427" spans="2:14" x14ac:dyDescent="0.25">
      <c r="B427" s="32">
        <f t="shared" si="6"/>
        <v>4.1599999999999557</v>
      </c>
      <c r="C427" s="26">
        <f>1/'PARAMETRI SISMICI'!$G$19*IF(B427&lt;'PARAMETRI SISMICI'!$G$25,'PARAMETRI SISMICI'!$G$20*'PARAMETRI SISMICI'!$G$23*'PARAMETRI SISMICI'!$G$29*'PARAMETRI SISMICI'!$G$9*(B427/'PARAMETRI SISMICI'!$G$25+1/('PARAMETRI SISMICI'!$G$29*'PARAMETRI SISMICI'!$G$9)*(1-B427/'PARAMETRI SISMICI'!$G$25)),IF(B427&lt;'PARAMETRI SISMICI'!$G$26,'PARAMETRI SISMICI'!$G$20*'PARAMETRI SISMICI'!$G$23*'PARAMETRI SISMICI'!$G$29*'PARAMETRI SISMICI'!$G$9,IF(B427&lt;'PARAMETRI SISMICI'!$G$27,'PARAMETRI SISMICI'!$G$20*'PARAMETRI SISMICI'!$G$23*'PARAMETRI SISMICI'!$G$29*'PARAMETRI SISMICI'!$G$9*('PARAMETRI SISMICI'!$G$26/B427),'PARAMETRI SISMICI'!$G$20*'PARAMETRI SISMICI'!$G$23*'PARAMETRI SISMICI'!$G$29*'PARAMETRI SISMICI'!$G$9*(('PARAMETRI SISMICI'!$G$26*'PARAMETRI SISMICI'!$G$27)/B427^2))))</f>
        <v>5.1277053926115354E-2</v>
      </c>
      <c r="D427" s="26">
        <f>1/'PARAMETRI SISMICI'!$G$19*IF(B427&lt;'PARAMETRI SISMICI'!$G$25,'PARAMETRI SISMICI'!$G$20*'PARAMETRI SISMICI'!$G$23*'PARAMETRI SISMICI'!$G$30*'PARAMETRI SISMICI'!$G$9*(B427/'PARAMETRI SISMICI'!$G$25+1/('PARAMETRI SISMICI'!$G$30*'PARAMETRI SISMICI'!$G$9)*(1-B427/'PARAMETRI SISMICI'!$G$25)),IF(B427&lt;'PARAMETRI SISMICI'!$G$26,'PARAMETRI SISMICI'!$G$20*'PARAMETRI SISMICI'!$G$23*'PARAMETRI SISMICI'!$G$30*'PARAMETRI SISMICI'!$G$9,IF(B427&lt;'PARAMETRI SISMICI'!$G$27,'PARAMETRI SISMICI'!$G$20*'PARAMETRI SISMICI'!$G$23*'PARAMETRI SISMICI'!$G$30*'PARAMETRI SISMICI'!$G$9*('PARAMETRI SISMICI'!$G$26/B427),'PARAMETRI SISMICI'!$G$20*'PARAMETRI SISMICI'!$G$23*'PARAMETRI SISMICI'!$G$30*'PARAMETRI SISMICI'!$G$9*(('PARAMETRI SISMICI'!$G$26*'PARAMETRI SISMICI'!$G$27)/B427^2))))</f>
        <v>1.7804532613234496E-2</v>
      </c>
      <c r="E427" s="5"/>
      <c r="F427" s="5"/>
      <c r="G427" s="5"/>
      <c r="H427" s="5"/>
      <c r="I427" s="5"/>
      <c r="J427" s="5"/>
      <c r="K427" s="5"/>
      <c r="L427" s="5"/>
      <c r="M427" s="5"/>
      <c r="N427" s="5"/>
    </row>
    <row r="428" spans="2:14" x14ac:dyDescent="0.25">
      <c r="B428" s="32">
        <f t="shared" si="6"/>
        <v>4.1699999999999555</v>
      </c>
      <c r="C428" s="26">
        <f>1/'PARAMETRI SISMICI'!$G$19*IF(B428&lt;'PARAMETRI SISMICI'!$G$25,'PARAMETRI SISMICI'!$G$20*'PARAMETRI SISMICI'!$G$23*'PARAMETRI SISMICI'!$G$29*'PARAMETRI SISMICI'!$G$9*(B428/'PARAMETRI SISMICI'!$G$25+1/('PARAMETRI SISMICI'!$G$29*'PARAMETRI SISMICI'!$G$9)*(1-B428/'PARAMETRI SISMICI'!$G$25)),IF(B428&lt;'PARAMETRI SISMICI'!$G$26,'PARAMETRI SISMICI'!$G$20*'PARAMETRI SISMICI'!$G$23*'PARAMETRI SISMICI'!$G$29*'PARAMETRI SISMICI'!$G$9,IF(B428&lt;'PARAMETRI SISMICI'!$G$27,'PARAMETRI SISMICI'!$G$20*'PARAMETRI SISMICI'!$G$23*'PARAMETRI SISMICI'!$G$29*'PARAMETRI SISMICI'!$G$9*('PARAMETRI SISMICI'!$G$26/B428),'PARAMETRI SISMICI'!$G$20*'PARAMETRI SISMICI'!$G$23*'PARAMETRI SISMICI'!$G$29*'PARAMETRI SISMICI'!$G$9*(('PARAMETRI SISMICI'!$G$26*'PARAMETRI SISMICI'!$G$27)/B428^2))))</f>
        <v>5.1031415697587658E-2</v>
      </c>
      <c r="D428" s="26">
        <f>1/'PARAMETRI SISMICI'!$G$19*IF(B428&lt;'PARAMETRI SISMICI'!$G$25,'PARAMETRI SISMICI'!$G$20*'PARAMETRI SISMICI'!$G$23*'PARAMETRI SISMICI'!$G$30*'PARAMETRI SISMICI'!$G$9*(B428/'PARAMETRI SISMICI'!$G$25+1/('PARAMETRI SISMICI'!$G$30*'PARAMETRI SISMICI'!$G$9)*(1-B428/'PARAMETRI SISMICI'!$G$25)),IF(B428&lt;'PARAMETRI SISMICI'!$G$26,'PARAMETRI SISMICI'!$G$20*'PARAMETRI SISMICI'!$G$23*'PARAMETRI SISMICI'!$G$30*'PARAMETRI SISMICI'!$G$9,IF(B428&lt;'PARAMETRI SISMICI'!$G$27,'PARAMETRI SISMICI'!$G$20*'PARAMETRI SISMICI'!$G$23*'PARAMETRI SISMICI'!$G$30*'PARAMETRI SISMICI'!$G$9*('PARAMETRI SISMICI'!$G$26/B428),'PARAMETRI SISMICI'!$G$20*'PARAMETRI SISMICI'!$G$23*'PARAMETRI SISMICI'!$G$30*'PARAMETRI SISMICI'!$G$9*(('PARAMETRI SISMICI'!$G$26*'PARAMETRI SISMICI'!$G$27)/B428^2))))</f>
        <v>1.7719241561662376E-2</v>
      </c>
      <c r="E428" s="5"/>
      <c r="F428" s="5"/>
      <c r="G428" s="5"/>
      <c r="H428" s="5"/>
      <c r="I428" s="5"/>
      <c r="J428" s="5"/>
      <c r="K428" s="5"/>
      <c r="L428" s="5"/>
      <c r="M428" s="5"/>
      <c r="N428" s="5"/>
    </row>
    <row r="429" spans="2:14" x14ac:dyDescent="0.25">
      <c r="B429" s="32">
        <f t="shared" si="6"/>
        <v>4.1799999999999553</v>
      </c>
      <c r="C429" s="26">
        <f>1/'PARAMETRI SISMICI'!$G$19*IF(B429&lt;'PARAMETRI SISMICI'!$G$25,'PARAMETRI SISMICI'!$G$20*'PARAMETRI SISMICI'!$G$23*'PARAMETRI SISMICI'!$G$29*'PARAMETRI SISMICI'!$G$9*(B429/'PARAMETRI SISMICI'!$G$25+1/('PARAMETRI SISMICI'!$G$29*'PARAMETRI SISMICI'!$G$9)*(1-B429/'PARAMETRI SISMICI'!$G$25)),IF(B429&lt;'PARAMETRI SISMICI'!$G$26,'PARAMETRI SISMICI'!$G$20*'PARAMETRI SISMICI'!$G$23*'PARAMETRI SISMICI'!$G$29*'PARAMETRI SISMICI'!$G$9,IF(B429&lt;'PARAMETRI SISMICI'!$G$27,'PARAMETRI SISMICI'!$G$20*'PARAMETRI SISMICI'!$G$23*'PARAMETRI SISMICI'!$G$29*'PARAMETRI SISMICI'!$G$9*('PARAMETRI SISMICI'!$G$26/B429),'PARAMETRI SISMICI'!$G$20*'PARAMETRI SISMICI'!$G$23*'PARAMETRI SISMICI'!$G$29*'PARAMETRI SISMICI'!$G$9*(('PARAMETRI SISMICI'!$G$26*'PARAMETRI SISMICI'!$G$27)/B429^2))))</f>
        <v>5.0787538313212956E-2</v>
      </c>
      <c r="D429" s="26">
        <f>1/'PARAMETRI SISMICI'!$G$19*IF(B429&lt;'PARAMETRI SISMICI'!$G$25,'PARAMETRI SISMICI'!$G$20*'PARAMETRI SISMICI'!$G$23*'PARAMETRI SISMICI'!$G$30*'PARAMETRI SISMICI'!$G$9*(B429/'PARAMETRI SISMICI'!$G$25+1/('PARAMETRI SISMICI'!$G$30*'PARAMETRI SISMICI'!$G$9)*(1-B429/'PARAMETRI SISMICI'!$G$25)),IF(B429&lt;'PARAMETRI SISMICI'!$G$26,'PARAMETRI SISMICI'!$G$20*'PARAMETRI SISMICI'!$G$23*'PARAMETRI SISMICI'!$G$30*'PARAMETRI SISMICI'!$G$9,IF(B429&lt;'PARAMETRI SISMICI'!$G$27,'PARAMETRI SISMICI'!$G$20*'PARAMETRI SISMICI'!$G$23*'PARAMETRI SISMICI'!$G$30*'PARAMETRI SISMICI'!$G$9*('PARAMETRI SISMICI'!$G$26/B429),'PARAMETRI SISMICI'!$G$20*'PARAMETRI SISMICI'!$G$23*'PARAMETRI SISMICI'!$G$30*'PARAMETRI SISMICI'!$G$9*(('PARAMETRI SISMICI'!$G$26*'PARAMETRI SISMICI'!$G$27)/B429^2))))</f>
        <v>1.7634561914310051E-2</v>
      </c>
      <c r="E429" s="5"/>
      <c r="F429" s="5"/>
      <c r="G429" s="5"/>
      <c r="H429" s="5"/>
      <c r="I429" s="5"/>
      <c r="J429" s="5"/>
      <c r="K429" s="5"/>
      <c r="L429" s="5"/>
      <c r="M429" s="5"/>
      <c r="N429" s="5"/>
    </row>
    <row r="430" spans="2:14" x14ac:dyDescent="0.25">
      <c r="B430" s="32">
        <f t="shared" si="6"/>
        <v>4.1899999999999551</v>
      </c>
      <c r="C430" s="26">
        <f>1/'PARAMETRI SISMICI'!$G$19*IF(B430&lt;'PARAMETRI SISMICI'!$G$25,'PARAMETRI SISMICI'!$G$20*'PARAMETRI SISMICI'!$G$23*'PARAMETRI SISMICI'!$G$29*'PARAMETRI SISMICI'!$G$9*(B430/'PARAMETRI SISMICI'!$G$25+1/('PARAMETRI SISMICI'!$G$29*'PARAMETRI SISMICI'!$G$9)*(1-B430/'PARAMETRI SISMICI'!$G$25)),IF(B430&lt;'PARAMETRI SISMICI'!$G$26,'PARAMETRI SISMICI'!$G$20*'PARAMETRI SISMICI'!$G$23*'PARAMETRI SISMICI'!$G$29*'PARAMETRI SISMICI'!$G$9,IF(B430&lt;'PARAMETRI SISMICI'!$G$27,'PARAMETRI SISMICI'!$G$20*'PARAMETRI SISMICI'!$G$23*'PARAMETRI SISMICI'!$G$29*'PARAMETRI SISMICI'!$G$9*('PARAMETRI SISMICI'!$G$26/B430),'PARAMETRI SISMICI'!$G$20*'PARAMETRI SISMICI'!$G$23*'PARAMETRI SISMICI'!$G$29*'PARAMETRI SISMICI'!$G$9*(('PARAMETRI SISMICI'!$G$26*'PARAMETRI SISMICI'!$G$27)/B430^2))))</f>
        <v>5.0545404983098868E-2</v>
      </c>
      <c r="D430" s="26">
        <f>1/'PARAMETRI SISMICI'!$G$19*IF(B430&lt;'PARAMETRI SISMICI'!$G$25,'PARAMETRI SISMICI'!$G$20*'PARAMETRI SISMICI'!$G$23*'PARAMETRI SISMICI'!$G$30*'PARAMETRI SISMICI'!$G$9*(B430/'PARAMETRI SISMICI'!$G$25+1/('PARAMETRI SISMICI'!$G$30*'PARAMETRI SISMICI'!$G$9)*(1-B430/'PARAMETRI SISMICI'!$G$25)),IF(B430&lt;'PARAMETRI SISMICI'!$G$26,'PARAMETRI SISMICI'!$G$20*'PARAMETRI SISMICI'!$G$23*'PARAMETRI SISMICI'!$G$30*'PARAMETRI SISMICI'!$G$9,IF(B430&lt;'PARAMETRI SISMICI'!$G$27,'PARAMETRI SISMICI'!$G$20*'PARAMETRI SISMICI'!$G$23*'PARAMETRI SISMICI'!$G$30*'PARAMETRI SISMICI'!$G$9*('PARAMETRI SISMICI'!$G$26/B430),'PARAMETRI SISMICI'!$G$20*'PARAMETRI SISMICI'!$G$23*'PARAMETRI SISMICI'!$G$30*'PARAMETRI SISMICI'!$G$9*(('PARAMETRI SISMICI'!$G$26*'PARAMETRI SISMICI'!$G$27)/B430^2))))</f>
        <v>1.7550487841353771E-2</v>
      </c>
      <c r="E430" s="5"/>
      <c r="F430" s="5"/>
      <c r="G430" s="5"/>
      <c r="H430" s="5"/>
      <c r="I430" s="5"/>
      <c r="J430" s="5"/>
      <c r="K430" s="5"/>
      <c r="L430" s="5"/>
      <c r="M430" s="5"/>
      <c r="N430" s="5"/>
    </row>
    <row r="431" spans="2:14" x14ac:dyDescent="0.25">
      <c r="B431" s="32">
        <f t="shared" si="6"/>
        <v>4.1999999999999549</v>
      </c>
      <c r="C431" s="26">
        <f>1/'PARAMETRI SISMICI'!$G$19*IF(B431&lt;'PARAMETRI SISMICI'!$G$25,'PARAMETRI SISMICI'!$G$20*'PARAMETRI SISMICI'!$G$23*'PARAMETRI SISMICI'!$G$29*'PARAMETRI SISMICI'!$G$9*(B431/'PARAMETRI SISMICI'!$G$25+1/('PARAMETRI SISMICI'!$G$29*'PARAMETRI SISMICI'!$G$9)*(1-B431/'PARAMETRI SISMICI'!$G$25)),IF(B431&lt;'PARAMETRI SISMICI'!$G$26,'PARAMETRI SISMICI'!$G$20*'PARAMETRI SISMICI'!$G$23*'PARAMETRI SISMICI'!$G$29*'PARAMETRI SISMICI'!$G$9,IF(B431&lt;'PARAMETRI SISMICI'!$G$27,'PARAMETRI SISMICI'!$G$20*'PARAMETRI SISMICI'!$G$23*'PARAMETRI SISMICI'!$G$29*'PARAMETRI SISMICI'!$G$9*('PARAMETRI SISMICI'!$G$26/B431),'PARAMETRI SISMICI'!$G$20*'PARAMETRI SISMICI'!$G$23*'PARAMETRI SISMICI'!$G$29*'PARAMETRI SISMICI'!$G$9*(('PARAMETRI SISMICI'!$G$26*'PARAMETRI SISMICI'!$G$27)/B431^2))))</f>
        <v>5.0304999116994452E-2</v>
      </c>
      <c r="D431" s="26">
        <f>1/'PARAMETRI SISMICI'!$G$19*IF(B431&lt;'PARAMETRI SISMICI'!$G$25,'PARAMETRI SISMICI'!$G$20*'PARAMETRI SISMICI'!$G$23*'PARAMETRI SISMICI'!$G$30*'PARAMETRI SISMICI'!$G$9*(B431/'PARAMETRI SISMICI'!$G$25+1/('PARAMETRI SISMICI'!$G$30*'PARAMETRI SISMICI'!$G$9)*(1-B431/'PARAMETRI SISMICI'!$G$25)),IF(B431&lt;'PARAMETRI SISMICI'!$G$26,'PARAMETRI SISMICI'!$G$20*'PARAMETRI SISMICI'!$G$23*'PARAMETRI SISMICI'!$G$30*'PARAMETRI SISMICI'!$G$9,IF(B431&lt;'PARAMETRI SISMICI'!$G$27,'PARAMETRI SISMICI'!$G$20*'PARAMETRI SISMICI'!$G$23*'PARAMETRI SISMICI'!$G$30*'PARAMETRI SISMICI'!$G$9*('PARAMETRI SISMICI'!$G$26/B431),'PARAMETRI SISMICI'!$G$20*'PARAMETRI SISMICI'!$G$23*'PARAMETRI SISMICI'!$G$30*'PARAMETRI SISMICI'!$G$9*(('PARAMETRI SISMICI'!$G$26*'PARAMETRI SISMICI'!$G$27)/B431^2))))</f>
        <v>1.7467013582289737E-2</v>
      </c>
      <c r="E431" s="5"/>
      <c r="F431" s="5"/>
      <c r="G431" s="5"/>
      <c r="H431" s="5"/>
      <c r="I431" s="5"/>
      <c r="J431" s="5"/>
      <c r="K431" s="5"/>
      <c r="L431" s="5"/>
      <c r="M431" s="5"/>
      <c r="N431" s="5"/>
    </row>
    <row r="432" spans="2:14" x14ac:dyDescent="0.25">
      <c r="B432" s="32">
        <f t="shared" si="6"/>
        <v>4.2099999999999547</v>
      </c>
      <c r="C432" s="26">
        <f>1/'PARAMETRI SISMICI'!$G$19*IF(B432&lt;'PARAMETRI SISMICI'!$G$25,'PARAMETRI SISMICI'!$G$20*'PARAMETRI SISMICI'!$G$23*'PARAMETRI SISMICI'!$G$29*'PARAMETRI SISMICI'!$G$9*(B432/'PARAMETRI SISMICI'!$G$25+1/('PARAMETRI SISMICI'!$G$29*'PARAMETRI SISMICI'!$G$9)*(1-B432/'PARAMETRI SISMICI'!$G$25)),IF(B432&lt;'PARAMETRI SISMICI'!$G$26,'PARAMETRI SISMICI'!$G$20*'PARAMETRI SISMICI'!$G$23*'PARAMETRI SISMICI'!$G$29*'PARAMETRI SISMICI'!$G$9,IF(B432&lt;'PARAMETRI SISMICI'!$G$27,'PARAMETRI SISMICI'!$G$20*'PARAMETRI SISMICI'!$G$23*'PARAMETRI SISMICI'!$G$29*'PARAMETRI SISMICI'!$G$9*('PARAMETRI SISMICI'!$G$26/B432),'PARAMETRI SISMICI'!$G$20*'PARAMETRI SISMICI'!$G$23*'PARAMETRI SISMICI'!$G$29*'PARAMETRI SISMICI'!$G$9*(('PARAMETRI SISMICI'!$G$26*'PARAMETRI SISMICI'!$G$27)/B432^2))))</f>
        <v>5.0066304321448318E-2</v>
      </c>
      <c r="D432" s="26">
        <f>1/'PARAMETRI SISMICI'!$G$19*IF(B432&lt;'PARAMETRI SISMICI'!$G$25,'PARAMETRI SISMICI'!$G$20*'PARAMETRI SISMICI'!$G$23*'PARAMETRI SISMICI'!$G$30*'PARAMETRI SISMICI'!$G$9*(B432/'PARAMETRI SISMICI'!$G$25+1/('PARAMETRI SISMICI'!$G$30*'PARAMETRI SISMICI'!$G$9)*(1-B432/'PARAMETRI SISMICI'!$G$25)),IF(B432&lt;'PARAMETRI SISMICI'!$G$26,'PARAMETRI SISMICI'!$G$20*'PARAMETRI SISMICI'!$G$23*'PARAMETRI SISMICI'!$G$30*'PARAMETRI SISMICI'!$G$9,IF(B432&lt;'PARAMETRI SISMICI'!$G$27,'PARAMETRI SISMICI'!$G$20*'PARAMETRI SISMICI'!$G$23*'PARAMETRI SISMICI'!$G$30*'PARAMETRI SISMICI'!$G$9*('PARAMETRI SISMICI'!$G$26/B432),'PARAMETRI SISMICI'!$G$20*'PARAMETRI SISMICI'!$G$23*'PARAMETRI SISMICI'!$G$30*'PARAMETRI SISMICI'!$G$9*(('PARAMETRI SISMICI'!$G$26*'PARAMETRI SISMICI'!$G$27)/B432^2))))</f>
        <v>1.7384133444947329E-2</v>
      </c>
      <c r="E432" s="5"/>
      <c r="F432" s="5"/>
      <c r="G432" s="5"/>
      <c r="H432" s="5"/>
      <c r="I432" s="5"/>
      <c r="J432" s="5"/>
      <c r="K432" s="5"/>
      <c r="L432" s="5"/>
      <c r="M432" s="5"/>
      <c r="N432" s="5"/>
    </row>
    <row r="433" spans="2:14" x14ac:dyDescent="0.25">
      <c r="B433" s="32">
        <f t="shared" si="6"/>
        <v>4.2199999999999545</v>
      </c>
      <c r="C433" s="26">
        <f>1/'PARAMETRI SISMICI'!$G$19*IF(B433&lt;'PARAMETRI SISMICI'!$G$25,'PARAMETRI SISMICI'!$G$20*'PARAMETRI SISMICI'!$G$23*'PARAMETRI SISMICI'!$G$29*'PARAMETRI SISMICI'!$G$9*(B433/'PARAMETRI SISMICI'!$G$25+1/('PARAMETRI SISMICI'!$G$29*'PARAMETRI SISMICI'!$G$9)*(1-B433/'PARAMETRI SISMICI'!$G$25)),IF(B433&lt;'PARAMETRI SISMICI'!$G$26,'PARAMETRI SISMICI'!$G$20*'PARAMETRI SISMICI'!$G$23*'PARAMETRI SISMICI'!$G$29*'PARAMETRI SISMICI'!$G$9,IF(B433&lt;'PARAMETRI SISMICI'!$G$27,'PARAMETRI SISMICI'!$G$20*'PARAMETRI SISMICI'!$G$23*'PARAMETRI SISMICI'!$G$29*'PARAMETRI SISMICI'!$G$9*('PARAMETRI SISMICI'!$G$26/B433),'PARAMETRI SISMICI'!$G$20*'PARAMETRI SISMICI'!$G$23*'PARAMETRI SISMICI'!$G$29*'PARAMETRI SISMICI'!$G$9*(('PARAMETRI SISMICI'!$G$26*'PARAMETRI SISMICI'!$G$27)/B433^2))))</f>
        <v>4.9829304397013899E-2</v>
      </c>
      <c r="D433" s="26">
        <f>1/'PARAMETRI SISMICI'!$G$19*IF(B433&lt;'PARAMETRI SISMICI'!$G$25,'PARAMETRI SISMICI'!$G$20*'PARAMETRI SISMICI'!$G$23*'PARAMETRI SISMICI'!$G$30*'PARAMETRI SISMICI'!$G$9*(B433/'PARAMETRI SISMICI'!$G$25+1/('PARAMETRI SISMICI'!$G$30*'PARAMETRI SISMICI'!$G$9)*(1-B433/'PARAMETRI SISMICI'!$G$25)),IF(B433&lt;'PARAMETRI SISMICI'!$G$26,'PARAMETRI SISMICI'!$G$20*'PARAMETRI SISMICI'!$G$23*'PARAMETRI SISMICI'!$G$30*'PARAMETRI SISMICI'!$G$9,IF(B433&lt;'PARAMETRI SISMICI'!$G$27,'PARAMETRI SISMICI'!$G$20*'PARAMETRI SISMICI'!$G$23*'PARAMETRI SISMICI'!$G$30*'PARAMETRI SISMICI'!$G$9*('PARAMETRI SISMICI'!$G$26/B433),'PARAMETRI SISMICI'!$G$20*'PARAMETRI SISMICI'!$G$23*'PARAMETRI SISMICI'!$G$30*'PARAMETRI SISMICI'!$G$9*(('PARAMETRI SISMICI'!$G$26*'PARAMETRI SISMICI'!$G$27)/B433^2))))</f>
        <v>1.730184180451871E-2</v>
      </c>
      <c r="E433" s="5"/>
      <c r="F433" s="5"/>
      <c r="G433" s="5"/>
      <c r="H433" s="5"/>
      <c r="I433" s="5"/>
      <c r="J433" s="5"/>
      <c r="K433" s="5"/>
      <c r="L433" s="5"/>
      <c r="M433" s="5"/>
      <c r="N433" s="5"/>
    </row>
    <row r="434" spans="2:14" x14ac:dyDescent="0.25">
      <c r="B434" s="32">
        <f t="shared" si="6"/>
        <v>4.2299999999999542</v>
      </c>
      <c r="C434" s="26">
        <f>1/'PARAMETRI SISMICI'!$G$19*IF(B434&lt;'PARAMETRI SISMICI'!$G$25,'PARAMETRI SISMICI'!$G$20*'PARAMETRI SISMICI'!$G$23*'PARAMETRI SISMICI'!$G$29*'PARAMETRI SISMICI'!$G$9*(B434/'PARAMETRI SISMICI'!$G$25+1/('PARAMETRI SISMICI'!$G$29*'PARAMETRI SISMICI'!$G$9)*(1-B434/'PARAMETRI SISMICI'!$G$25)),IF(B434&lt;'PARAMETRI SISMICI'!$G$26,'PARAMETRI SISMICI'!$G$20*'PARAMETRI SISMICI'!$G$23*'PARAMETRI SISMICI'!$G$29*'PARAMETRI SISMICI'!$G$9,IF(B434&lt;'PARAMETRI SISMICI'!$G$27,'PARAMETRI SISMICI'!$G$20*'PARAMETRI SISMICI'!$G$23*'PARAMETRI SISMICI'!$G$29*'PARAMETRI SISMICI'!$G$9*('PARAMETRI SISMICI'!$G$26/B434),'PARAMETRI SISMICI'!$G$20*'PARAMETRI SISMICI'!$G$23*'PARAMETRI SISMICI'!$G$29*'PARAMETRI SISMICI'!$G$9*(('PARAMETRI SISMICI'!$G$26*'PARAMETRI SISMICI'!$G$27)/B434^2))))</f>
        <v>4.9593983335500802E-2</v>
      </c>
      <c r="D434" s="26">
        <f>1/'PARAMETRI SISMICI'!$G$19*IF(B434&lt;'PARAMETRI SISMICI'!$G$25,'PARAMETRI SISMICI'!$G$20*'PARAMETRI SISMICI'!$G$23*'PARAMETRI SISMICI'!$G$30*'PARAMETRI SISMICI'!$G$9*(B434/'PARAMETRI SISMICI'!$G$25+1/('PARAMETRI SISMICI'!$G$30*'PARAMETRI SISMICI'!$G$9)*(1-B434/'PARAMETRI SISMICI'!$G$25)),IF(B434&lt;'PARAMETRI SISMICI'!$G$26,'PARAMETRI SISMICI'!$G$20*'PARAMETRI SISMICI'!$G$23*'PARAMETRI SISMICI'!$G$30*'PARAMETRI SISMICI'!$G$9,IF(B434&lt;'PARAMETRI SISMICI'!$G$27,'PARAMETRI SISMICI'!$G$20*'PARAMETRI SISMICI'!$G$23*'PARAMETRI SISMICI'!$G$30*'PARAMETRI SISMICI'!$G$9*('PARAMETRI SISMICI'!$G$26/B434),'PARAMETRI SISMICI'!$G$20*'PARAMETRI SISMICI'!$G$23*'PARAMETRI SISMICI'!$G$30*'PARAMETRI SISMICI'!$G$9*(('PARAMETRI SISMICI'!$G$26*'PARAMETRI SISMICI'!$G$27)/B434^2))))</f>
        <v>1.7220133102604441E-2</v>
      </c>
      <c r="E434" s="5"/>
      <c r="F434" s="5"/>
      <c r="G434" s="5"/>
      <c r="H434" s="5"/>
      <c r="I434" s="5"/>
      <c r="J434" s="5"/>
      <c r="K434" s="5"/>
      <c r="L434" s="5"/>
      <c r="M434" s="5"/>
      <c r="N434" s="5"/>
    </row>
    <row r="435" spans="2:14" x14ac:dyDescent="0.25">
      <c r="B435" s="32">
        <f t="shared" si="6"/>
        <v>4.239999999999954</v>
      </c>
      <c r="C435" s="26">
        <f>1/'PARAMETRI SISMICI'!$G$19*IF(B435&lt;'PARAMETRI SISMICI'!$G$25,'PARAMETRI SISMICI'!$G$20*'PARAMETRI SISMICI'!$G$23*'PARAMETRI SISMICI'!$G$29*'PARAMETRI SISMICI'!$G$9*(B435/'PARAMETRI SISMICI'!$G$25+1/('PARAMETRI SISMICI'!$G$29*'PARAMETRI SISMICI'!$G$9)*(1-B435/'PARAMETRI SISMICI'!$G$25)),IF(B435&lt;'PARAMETRI SISMICI'!$G$26,'PARAMETRI SISMICI'!$G$20*'PARAMETRI SISMICI'!$G$23*'PARAMETRI SISMICI'!$G$29*'PARAMETRI SISMICI'!$G$9,IF(B435&lt;'PARAMETRI SISMICI'!$G$27,'PARAMETRI SISMICI'!$G$20*'PARAMETRI SISMICI'!$G$23*'PARAMETRI SISMICI'!$G$29*'PARAMETRI SISMICI'!$G$9*('PARAMETRI SISMICI'!$G$26/B435),'PARAMETRI SISMICI'!$G$20*'PARAMETRI SISMICI'!$G$23*'PARAMETRI SISMICI'!$G$29*'PARAMETRI SISMICI'!$G$9*(('PARAMETRI SISMICI'!$G$26*'PARAMETRI SISMICI'!$G$27)/B435^2))))</f>
        <v>4.9360325317271615E-2</v>
      </c>
      <c r="D435" s="26">
        <f>1/'PARAMETRI SISMICI'!$G$19*IF(B435&lt;'PARAMETRI SISMICI'!$G$25,'PARAMETRI SISMICI'!$G$20*'PARAMETRI SISMICI'!$G$23*'PARAMETRI SISMICI'!$G$30*'PARAMETRI SISMICI'!$G$9*(B435/'PARAMETRI SISMICI'!$G$25+1/('PARAMETRI SISMICI'!$G$30*'PARAMETRI SISMICI'!$G$9)*(1-B435/'PARAMETRI SISMICI'!$G$25)),IF(B435&lt;'PARAMETRI SISMICI'!$G$26,'PARAMETRI SISMICI'!$G$20*'PARAMETRI SISMICI'!$G$23*'PARAMETRI SISMICI'!$G$30*'PARAMETRI SISMICI'!$G$9,IF(B435&lt;'PARAMETRI SISMICI'!$G$27,'PARAMETRI SISMICI'!$G$20*'PARAMETRI SISMICI'!$G$23*'PARAMETRI SISMICI'!$G$30*'PARAMETRI SISMICI'!$G$9*('PARAMETRI SISMICI'!$G$26/B435),'PARAMETRI SISMICI'!$G$20*'PARAMETRI SISMICI'!$G$23*'PARAMETRI SISMICI'!$G$30*'PARAMETRI SISMICI'!$G$9*(('PARAMETRI SISMICI'!$G$26*'PARAMETRI SISMICI'!$G$27)/B435^2))))</f>
        <v>1.7139001846274867E-2</v>
      </c>
      <c r="E435" s="5"/>
      <c r="F435" s="5"/>
      <c r="G435" s="5"/>
      <c r="H435" s="5"/>
      <c r="I435" s="5"/>
      <c r="J435" s="5"/>
      <c r="K435" s="5"/>
      <c r="L435" s="5"/>
      <c r="M435" s="5"/>
      <c r="N435" s="5"/>
    </row>
    <row r="436" spans="2:14" x14ac:dyDescent="0.25">
      <c r="B436" s="32">
        <f t="shared" si="6"/>
        <v>4.2499999999999538</v>
      </c>
      <c r="C436" s="26">
        <f>1/'PARAMETRI SISMICI'!$G$19*IF(B436&lt;'PARAMETRI SISMICI'!$G$25,'PARAMETRI SISMICI'!$G$20*'PARAMETRI SISMICI'!$G$23*'PARAMETRI SISMICI'!$G$29*'PARAMETRI SISMICI'!$G$9*(B436/'PARAMETRI SISMICI'!$G$25+1/('PARAMETRI SISMICI'!$G$29*'PARAMETRI SISMICI'!$G$9)*(1-B436/'PARAMETRI SISMICI'!$G$25)),IF(B436&lt;'PARAMETRI SISMICI'!$G$26,'PARAMETRI SISMICI'!$G$20*'PARAMETRI SISMICI'!$G$23*'PARAMETRI SISMICI'!$G$29*'PARAMETRI SISMICI'!$G$9,IF(B436&lt;'PARAMETRI SISMICI'!$G$27,'PARAMETRI SISMICI'!$G$20*'PARAMETRI SISMICI'!$G$23*'PARAMETRI SISMICI'!$G$29*'PARAMETRI SISMICI'!$G$9*('PARAMETRI SISMICI'!$G$26/B436),'PARAMETRI SISMICI'!$G$20*'PARAMETRI SISMICI'!$G$23*'PARAMETRI SISMICI'!$G$29*'PARAMETRI SISMICI'!$G$9*(('PARAMETRI SISMICI'!$G$26*'PARAMETRI SISMICI'!$G$27)/B436^2))))</f>
        <v>4.9128314708583108E-2</v>
      </c>
      <c r="D436" s="26">
        <f>1/'PARAMETRI SISMICI'!$G$19*IF(B436&lt;'PARAMETRI SISMICI'!$G$25,'PARAMETRI SISMICI'!$G$20*'PARAMETRI SISMICI'!$G$23*'PARAMETRI SISMICI'!$G$30*'PARAMETRI SISMICI'!$G$9*(B436/'PARAMETRI SISMICI'!$G$25+1/('PARAMETRI SISMICI'!$G$30*'PARAMETRI SISMICI'!$G$9)*(1-B436/'PARAMETRI SISMICI'!$G$25)),IF(B436&lt;'PARAMETRI SISMICI'!$G$26,'PARAMETRI SISMICI'!$G$20*'PARAMETRI SISMICI'!$G$23*'PARAMETRI SISMICI'!$G$30*'PARAMETRI SISMICI'!$G$9,IF(B436&lt;'PARAMETRI SISMICI'!$G$27,'PARAMETRI SISMICI'!$G$20*'PARAMETRI SISMICI'!$G$23*'PARAMETRI SISMICI'!$G$30*'PARAMETRI SISMICI'!$G$9*('PARAMETRI SISMICI'!$G$26/B436),'PARAMETRI SISMICI'!$G$20*'PARAMETRI SISMICI'!$G$23*'PARAMETRI SISMICI'!$G$30*'PARAMETRI SISMICI'!$G$9*(('PARAMETRI SISMICI'!$G$26*'PARAMETRI SISMICI'!$G$27)/B436^2))))</f>
        <v>1.7058442607146909E-2</v>
      </c>
      <c r="E436" s="5"/>
      <c r="F436" s="5"/>
      <c r="G436" s="5"/>
      <c r="H436" s="5"/>
      <c r="I436" s="5"/>
      <c r="J436" s="5"/>
      <c r="K436" s="5"/>
      <c r="L436" s="5"/>
      <c r="M436" s="5"/>
      <c r="N436" s="5"/>
    </row>
    <row r="437" spans="2:14" x14ac:dyDescent="0.25">
      <c r="B437" s="32">
        <f t="shared" si="6"/>
        <v>4.2599999999999536</v>
      </c>
      <c r="C437" s="26">
        <f>1/'PARAMETRI SISMICI'!$G$19*IF(B437&lt;'PARAMETRI SISMICI'!$G$25,'PARAMETRI SISMICI'!$G$20*'PARAMETRI SISMICI'!$G$23*'PARAMETRI SISMICI'!$G$29*'PARAMETRI SISMICI'!$G$9*(B437/'PARAMETRI SISMICI'!$G$25+1/('PARAMETRI SISMICI'!$G$29*'PARAMETRI SISMICI'!$G$9)*(1-B437/'PARAMETRI SISMICI'!$G$25)),IF(B437&lt;'PARAMETRI SISMICI'!$G$26,'PARAMETRI SISMICI'!$G$20*'PARAMETRI SISMICI'!$G$23*'PARAMETRI SISMICI'!$G$29*'PARAMETRI SISMICI'!$G$9,IF(B437&lt;'PARAMETRI SISMICI'!$G$27,'PARAMETRI SISMICI'!$G$20*'PARAMETRI SISMICI'!$G$23*'PARAMETRI SISMICI'!$G$29*'PARAMETRI SISMICI'!$G$9*('PARAMETRI SISMICI'!$G$26/B437),'PARAMETRI SISMICI'!$G$20*'PARAMETRI SISMICI'!$G$23*'PARAMETRI SISMICI'!$G$29*'PARAMETRI SISMICI'!$G$9*(('PARAMETRI SISMICI'!$G$26*'PARAMETRI SISMICI'!$G$27)/B437^2))))</f>
        <v>4.8897936058971012E-2</v>
      </c>
      <c r="D437" s="26">
        <f>1/'PARAMETRI SISMICI'!$G$19*IF(B437&lt;'PARAMETRI SISMICI'!$G$25,'PARAMETRI SISMICI'!$G$20*'PARAMETRI SISMICI'!$G$23*'PARAMETRI SISMICI'!$G$30*'PARAMETRI SISMICI'!$G$9*(B437/'PARAMETRI SISMICI'!$G$25+1/('PARAMETRI SISMICI'!$G$30*'PARAMETRI SISMICI'!$G$9)*(1-B437/'PARAMETRI SISMICI'!$G$25)),IF(B437&lt;'PARAMETRI SISMICI'!$G$26,'PARAMETRI SISMICI'!$G$20*'PARAMETRI SISMICI'!$G$23*'PARAMETRI SISMICI'!$G$30*'PARAMETRI SISMICI'!$G$9,IF(B437&lt;'PARAMETRI SISMICI'!$G$27,'PARAMETRI SISMICI'!$G$20*'PARAMETRI SISMICI'!$G$23*'PARAMETRI SISMICI'!$G$30*'PARAMETRI SISMICI'!$G$9*('PARAMETRI SISMICI'!$G$26/B437),'PARAMETRI SISMICI'!$G$20*'PARAMETRI SISMICI'!$G$23*'PARAMETRI SISMICI'!$G$30*'PARAMETRI SISMICI'!$G$9*(('PARAMETRI SISMICI'!$G$26*'PARAMETRI SISMICI'!$G$27)/B437^2))))</f>
        <v>1.6978450020476044E-2</v>
      </c>
      <c r="E437" s="5"/>
      <c r="F437" s="5"/>
      <c r="G437" s="5"/>
      <c r="H437" s="5"/>
      <c r="I437" s="5"/>
      <c r="J437" s="5"/>
      <c r="K437" s="5"/>
      <c r="L437" s="5"/>
      <c r="M437" s="5"/>
      <c r="N437" s="5"/>
    </row>
    <row r="438" spans="2:14" x14ac:dyDescent="0.25">
      <c r="B438" s="32">
        <f t="shared" si="6"/>
        <v>4.2699999999999534</v>
      </c>
      <c r="C438" s="26">
        <f>1/'PARAMETRI SISMICI'!$G$19*IF(B438&lt;'PARAMETRI SISMICI'!$G$25,'PARAMETRI SISMICI'!$G$20*'PARAMETRI SISMICI'!$G$23*'PARAMETRI SISMICI'!$G$29*'PARAMETRI SISMICI'!$G$9*(B438/'PARAMETRI SISMICI'!$G$25+1/('PARAMETRI SISMICI'!$G$29*'PARAMETRI SISMICI'!$G$9)*(1-B438/'PARAMETRI SISMICI'!$G$25)),IF(B438&lt;'PARAMETRI SISMICI'!$G$26,'PARAMETRI SISMICI'!$G$20*'PARAMETRI SISMICI'!$G$23*'PARAMETRI SISMICI'!$G$29*'PARAMETRI SISMICI'!$G$9,IF(B438&lt;'PARAMETRI SISMICI'!$G$27,'PARAMETRI SISMICI'!$G$20*'PARAMETRI SISMICI'!$G$23*'PARAMETRI SISMICI'!$G$29*'PARAMETRI SISMICI'!$G$9*('PARAMETRI SISMICI'!$G$26/B438),'PARAMETRI SISMICI'!$G$20*'PARAMETRI SISMICI'!$G$23*'PARAMETRI SISMICI'!$G$29*'PARAMETRI SISMICI'!$G$9*(('PARAMETRI SISMICI'!$G$26*'PARAMETRI SISMICI'!$G$27)/B438^2))))</f>
        <v>4.8669174098677798E-2</v>
      </c>
      <c r="D438" s="26">
        <f>1/'PARAMETRI SISMICI'!$G$19*IF(B438&lt;'PARAMETRI SISMICI'!$G$25,'PARAMETRI SISMICI'!$G$20*'PARAMETRI SISMICI'!$G$23*'PARAMETRI SISMICI'!$G$30*'PARAMETRI SISMICI'!$G$9*(B438/'PARAMETRI SISMICI'!$G$25+1/('PARAMETRI SISMICI'!$G$30*'PARAMETRI SISMICI'!$G$9)*(1-B438/'PARAMETRI SISMICI'!$G$25)),IF(B438&lt;'PARAMETRI SISMICI'!$G$26,'PARAMETRI SISMICI'!$G$20*'PARAMETRI SISMICI'!$G$23*'PARAMETRI SISMICI'!$G$30*'PARAMETRI SISMICI'!$G$9,IF(B438&lt;'PARAMETRI SISMICI'!$G$27,'PARAMETRI SISMICI'!$G$20*'PARAMETRI SISMICI'!$G$23*'PARAMETRI SISMICI'!$G$30*'PARAMETRI SISMICI'!$G$9*('PARAMETRI SISMICI'!$G$26/B438),'PARAMETRI SISMICI'!$G$20*'PARAMETRI SISMICI'!$G$23*'PARAMETRI SISMICI'!$G$30*'PARAMETRI SISMICI'!$G$9*(('PARAMETRI SISMICI'!$G$26*'PARAMETRI SISMICI'!$G$27)/B438^2))))</f>
        <v>1.6899018784263121E-2</v>
      </c>
      <c r="E438" s="5"/>
      <c r="F438" s="5"/>
      <c r="G438" s="5"/>
      <c r="H438" s="5"/>
      <c r="I438" s="5"/>
      <c r="J438" s="5"/>
      <c r="K438" s="5"/>
      <c r="L438" s="5"/>
      <c r="M438" s="5"/>
      <c r="N438" s="5"/>
    </row>
    <row r="439" spans="2:14" x14ac:dyDescent="0.25">
      <c r="B439" s="32">
        <f t="shared" si="6"/>
        <v>4.2799999999999532</v>
      </c>
      <c r="C439" s="26">
        <f>1/'PARAMETRI SISMICI'!$G$19*IF(B439&lt;'PARAMETRI SISMICI'!$G$25,'PARAMETRI SISMICI'!$G$20*'PARAMETRI SISMICI'!$G$23*'PARAMETRI SISMICI'!$G$29*'PARAMETRI SISMICI'!$G$9*(B439/'PARAMETRI SISMICI'!$G$25+1/('PARAMETRI SISMICI'!$G$29*'PARAMETRI SISMICI'!$G$9)*(1-B439/'PARAMETRI SISMICI'!$G$25)),IF(B439&lt;'PARAMETRI SISMICI'!$G$26,'PARAMETRI SISMICI'!$G$20*'PARAMETRI SISMICI'!$G$23*'PARAMETRI SISMICI'!$G$29*'PARAMETRI SISMICI'!$G$9,IF(B439&lt;'PARAMETRI SISMICI'!$G$27,'PARAMETRI SISMICI'!$G$20*'PARAMETRI SISMICI'!$G$23*'PARAMETRI SISMICI'!$G$29*'PARAMETRI SISMICI'!$G$9*('PARAMETRI SISMICI'!$G$26/B439),'PARAMETRI SISMICI'!$G$20*'PARAMETRI SISMICI'!$G$23*'PARAMETRI SISMICI'!$G$29*'PARAMETRI SISMICI'!$G$9*(('PARAMETRI SISMICI'!$G$26*'PARAMETRI SISMICI'!$G$27)/B439^2))))</f>
        <v>4.8442013736122294E-2</v>
      </c>
      <c r="D439" s="26">
        <f>1/'PARAMETRI SISMICI'!$G$19*IF(B439&lt;'PARAMETRI SISMICI'!$G$25,'PARAMETRI SISMICI'!$G$20*'PARAMETRI SISMICI'!$G$23*'PARAMETRI SISMICI'!$G$30*'PARAMETRI SISMICI'!$G$9*(B439/'PARAMETRI SISMICI'!$G$25+1/('PARAMETRI SISMICI'!$G$30*'PARAMETRI SISMICI'!$G$9)*(1-B439/'PARAMETRI SISMICI'!$G$25)),IF(B439&lt;'PARAMETRI SISMICI'!$G$26,'PARAMETRI SISMICI'!$G$20*'PARAMETRI SISMICI'!$G$23*'PARAMETRI SISMICI'!$G$30*'PARAMETRI SISMICI'!$G$9,IF(B439&lt;'PARAMETRI SISMICI'!$G$27,'PARAMETRI SISMICI'!$G$20*'PARAMETRI SISMICI'!$G$23*'PARAMETRI SISMICI'!$G$30*'PARAMETRI SISMICI'!$G$9*('PARAMETRI SISMICI'!$G$26/B439),'PARAMETRI SISMICI'!$G$20*'PARAMETRI SISMICI'!$G$23*'PARAMETRI SISMICI'!$G$30*'PARAMETRI SISMICI'!$G$9*(('PARAMETRI SISMICI'!$G$26*'PARAMETRI SISMICI'!$G$27)/B439^2))))</f>
        <v>1.6820143658375794E-2</v>
      </c>
      <c r="E439" s="5"/>
      <c r="F439" s="5"/>
      <c r="G439" s="5"/>
      <c r="H439" s="5"/>
      <c r="I439" s="5"/>
      <c r="J439" s="5"/>
      <c r="K439" s="5"/>
      <c r="L439" s="5"/>
      <c r="M439" s="5"/>
      <c r="N439" s="5"/>
    </row>
    <row r="440" spans="2:14" x14ac:dyDescent="0.25">
      <c r="B440" s="32">
        <f t="shared" si="6"/>
        <v>4.289999999999953</v>
      </c>
      <c r="C440" s="26">
        <f>1/'PARAMETRI SISMICI'!$G$19*IF(B440&lt;'PARAMETRI SISMICI'!$G$25,'PARAMETRI SISMICI'!$G$20*'PARAMETRI SISMICI'!$G$23*'PARAMETRI SISMICI'!$G$29*'PARAMETRI SISMICI'!$G$9*(B440/'PARAMETRI SISMICI'!$G$25+1/('PARAMETRI SISMICI'!$G$29*'PARAMETRI SISMICI'!$G$9)*(1-B440/'PARAMETRI SISMICI'!$G$25)),IF(B440&lt;'PARAMETRI SISMICI'!$G$26,'PARAMETRI SISMICI'!$G$20*'PARAMETRI SISMICI'!$G$23*'PARAMETRI SISMICI'!$G$29*'PARAMETRI SISMICI'!$G$9,IF(B440&lt;'PARAMETRI SISMICI'!$G$27,'PARAMETRI SISMICI'!$G$20*'PARAMETRI SISMICI'!$G$23*'PARAMETRI SISMICI'!$G$29*'PARAMETRI SISMICI'!$G$9*('PARAMETRI SISMICI'!$G$26/B440),'PARAMETRI SISMICI'!$G$20*'PARAMETRI SISMICI'!$G$23*'PARAMETRI SISMICI'!$G$29*'PARAMETRI SISMICI'!$G$9*(('PARAMETRI SISMICI'!$G$26*'PARAMETRI SISMICI'!$G$27)/B440^2))))</f>
        <v>4.8216440055410627E-2</v>
      </c>
      <c r="D440" s="26">
        <f>1/'PARAMETRI SISMICI'!$G$19*IF(B440&lt;'PARAMETRI SISMICI'!$G$25,'PARAMETRI SISMICI'!$G$20*'PARAMETRI SISMICI'!$G$23*'PARAMETRI SISMICI'!$G$30*'PARAMETRI SISMICI'!$G$9*(B440/'PARAMETRI SISMICI'!$G$25+1/('PARAMETRI SISMICI'!$G$30*'PARAMETRI SISMICI'!$G$9)*(1-B440/'PARAMETRI SISMICI'!$G$25)),IF(B440&lt;'PARAMETRI SISMICI'!$G$26,'PARAMETRI SISMICI'!$G$20*'PARAMETRI SISMICI'!$G$23*'PARAMETRI SISMICI'!$G$30*'PARAMETRI SISMICI'!$G$9,IF(B440&lt;'PARAMETRI SISMICI'!$G$27,'PARAMETRI SISMICI'!$G$20*'PARAMETRI SISMICI'!$G$23*'PARAMETRI SISMICI'!$G$30*'PARAMETRI SISMICI'!$G$9*('PARAMETRI SISMICI'!$G$26/B440),'PARAMETRI SISMICI'!$G$20*'PARAMETRI SISMICI'!$G$23*'PARAMETRI SISMICI'!$G$30*'PARAMETRI SISMICI'!$G$9*(('PARAMETRI SISMICI'!$G$26*'PARAMETRI SISMICI'!$G$27)/B440^2))))</f>
        <v>1.6741819463684242E-2</v>
      </c>
      <c r="E440" s="5"/>
      <c r="F440" s="5"/>
      <c r="G440" s="5"/>
      <c r="H440" s="5"/>
      <c r="I440" s="5"/>
      <c r="J440" s="5"/>
      <c r="K440" s="5"/>
      <c r="L440" s="5"/>
      <c r="M440" s="5"/>
      <c r="N440" s="5"/>
    </row>
    <row r="441" spans="2:14" x14ac:dyDescent="0.25">
      <c r="B441" s="32">
        <f t="shared" si="6"/>
        <v>4.2999999999999527</v>
      </c>
      <c r="C441" s="26">
        <f>1/'PARAMETRI SISMICI'!$G$19*IF(B441&lt;'PARAMETRI SISMICI'!$G$25,'PARAMETRI SISMICI'!$G$20*'PARAMETRI SISMICI'!$G$23*'PARAMETRI SISMICI'!$G$29*'PARAMETRI SISMICI'!$G$9*(B441/'PARAMETRI SISMICI'!$G$25+1/('PARAMETRI SISMICI'!$G$29*'PARAMETRI SISMICI'!$G$9)*(1-B441/'PARAMETRI SISMICI'!$G$25)),IF(B441&lt;'PARAMETRI SISMICI'!$G$26,'PARAMETRI SISMICI'!$G$20*'PARAMETRI SISMICI'!$G$23*'PARAMETRI SISMICI'!$G$29*'PARAMETRI SISMICI'!$G$9,IF(B441&lt;'PARAMETRI SISMICI'!$G$27,'PARAMETRI SISMICI'!$G$20*'PARAMETRI SISMICI'!$G$23*'PARAMETRI SISMICI'!$G$29*'PARAMETRI SISMICI'!$G$9*('PARAMETRI SISMICI'!$G$26/B441),'PARAMETRI SISMICI'!$G$20*'PARAMETRI SISMICI'!$G$23*'PARAMETRI SISMICI'!$G$29*'PARAMETRI SISMICI'!$G$9*(('PARAMETRI SISMICI'!$G$26*'PARAMETRI SISMICI'!$G$27)/B441^2))))</f>
        <v>4.7992438313887643E-2</v>
      </c>
      <c r="D441" s="26">
        <f>1/'PARAMETRI SISMICI'!$G$19*IF(B441&lt;'PARAMETRI SISMICI'!$G$25,'PARAMETRI SISMICI'!$G$20*'PARAMETRI SISMICI'!$G$23*'PARAMETRI SISMICI'!$G$30*'PARAMETRI SISMICI'!$G$9*(B441/'PARAMETRI SISMICI'!$G$25+1/('PARAMETRI SISMICI'!$G$30*'PARAMETRI SISMICI'!$G$9)*(1-B441/'PARAMETRI SISMICI'!$G$25)),IF(B441&lt;'PARAMETRI SISMICI'!$G$26,'PARAMETRI SISMICI'!$G$20*'PARAMETRI SISMICI'!$G$23*'PARAMETRI SISMICI'!$G$30*'PARAMETRI SISMICI'!$G$9,IF(B441&lt;'PARAMETRI SISMICI'!$G$27,'PARAMETRI SISMICI'!$G$20*'PARAMETRI SISMICI'!$G$23*'PARAMETRI SISMICI'!$G$30*'PARAMETRI SISMICI'!$G$9*('PARAMETRI SISMICI'!$G$26/B441),'PARAMETRI SISMICI'!$G$20*'PARAMETRI SISMICI'!$G$23*'PARAMETRI SISMICI'!$G$30*'PARAMETRI SISMICI'!$G$9*(('PARAMETRI SISMICI'!$G$26*'PARAMETRI SISMICI'!$G$27)/B441^2))))</f>
        <v>1.6664041081210983E-2</v>
      </c>
      <c r="E441" s="5"/>
      <c r="F441" s="5"/>
      <c r="G441" s="5"/>
      <c r="H441" s="5"/>
      <c r="I441" s="5"/>
      <c r="J441" s="5"/>
      <c r="K441" s="5"/>
      <c r="L441" s="5"/>
      <c r="M441" s="5"/>
      <c r="N441" s="5"/>
    </row>
    <row r="442" spans="2:14" x14ac:dyDescent="0.25">
      <c r="B442" s="32">
        <f t="shared" si="6"/>
        <v>4.3099999999999525</v>
      </c>
      <c r="C442" s="26">
        <f>1/'PARAMETRI SISMICI'!$G$19*IF(B442&lt;'PARAMETRI SISMICI'!$G$25,'PARAMETRI SISMICI'!$G$20*'PARAMETRI SISMICI'!$G$23*'PARAMETRI SISMICI'!$G$29*'PARAMETRI SISMICI'!$G$9*(B442/'PARAMETRI SISMICI'!$G$25+1/('PARAMETRI SISMICI'!$G$29*'PARAMETRI SISMICI'!$G$9)*(1-B442/'PARAMETRI SISMICI'!$G$25)),IF(B442&lt;'PARAMETRI SISMICI'!$G$26,'PARAMETRI SISMICI'!$G$20*'PARAMETRI SISMICI'!$G$23*'PARAMETRI SISMICI'!$G$29*'PARAMETRI SISMICI'!$G$9,IF(B442&lt;'PARAMETRI SISMICI'!$G$27,'PARAMETRI SISMICI'!$G$20*'PARAMETRI SISMICI'!$G$23*'PARAMETRI SISMICI'!$G$29*'PARAMETRI SISMICI'!$G$9*('PARAMETRI SISMICI'!$G$26/B442),'PARAMETRI SISMICI'!$G$20*'PARAMETRI SISMICI'!$G$23*'PARAMETRI SISMICI'!$G$29*'PARAMETRI SISMICI'!$G$9*(('PARAMETRI SISMICI'!$G$26*'PARAMETRI SISMICI'!$G$27)/B442^2))))</f>
        <v>4.7769993939728077E-2</v>
      </c>
      <c r="D442" s="26">
        <f>1/'PARAMETRI SISMICI'!$G$19*IF(B442&lt;'PARAMETRI SISMICI'!$G$25,'PARAMETRI SISMICI'!$G$20*'PARAMETRI SISMICI'!$G$23*'PARAMETRI SISMICI'!$G$30*'PARAMETRI SISMICI'!$G$9*(B442/'PARAMETRI SISMICI'!$G$25+1/('PARAMETRI SISMICI'!$G$30*'PARAMETRI SISMICI'!$G$9)*(1-B442/'PARAMETRI SISMICI'!$G$25)),IF(B442&lt;'PARAMETRI SISMICI'!$G$26,'PARAMETRI SISMICI'!$G$20*'PARAMETRI SISMICI'!$G$23*'PARAMETRI SISMICI'!$G$30*'PARAMETRI SISMICI'!$G$9,IF(B442&lt;'PARAMETRI SISMICI'!$G$27,'PARAMETRI SISMICI'!$G$20*'PARAMETRI SISMICI'!$G$23*'PARAMETRI SISMICI'!$G$30*'PARAMETRI SISMICI'!$G$9*('PARAMETRI SISMICI'!$G$26/B442),'PARAMETRI SISMICI'!$G$20*'PARAMETRI SISMICI'!$G$23*'PARAMETRI SISMICI'!$G$30*'PARAMETRI SISMICI'!$G$9*(('PARAMETRI SISMICI'!$G$26*'PARAMETRI SISMICI'!$G$27)/B442^2))))</f>
        <v>1.6586803451294468E-2</v>
      </c>
      <c r="E442" s="5"/>
      <c r="F442" s="5"/>
      <c r="G442" s="5"/>
      <c r="H442" s="5"/>
      <c r="I442" s="5"/>
      <c r="J442" s="5"/>
      <c r="K442" s="5"/>
      <c r="L442" s="5"/>
      <c r="M442" s="5"/>
      <c r="N442" s="5"/>
    </row>
    <row r="443" spans="2:14" x14ac:dyDescent="0.25">
      <c r="B443" s="32">
        <f t="shared" si="6"/>
        <v>4.3199999999999523</v>
      </c>
      <c r="C443" s="26">
        <f>1/'PARAMETRI SISMICI'!$G$19*IF(B443&lt;'PARAMETRI SISMICI'!$G$25,'PARAMETRI SISMICI'!$G$20*'PARAMETRI SISMICI'!$G$23*'PARAMETRI SISMICI'!$G$29*'PARAMETRI SISMICI'!$G$9*(B443/'PARAMETRI SISMICI'!$G$25+1/('PARAMETRI SISMICI'!$G$29*'PARAMETRI SISMICI'!$G$9)*(1-B443/'PARAMETRI SISMICI'!$G$25)),IF(B443&lt;'PARAMETRI SISMICI'!$G$26,'PARAMETRI SISMICI'!$G$20*'PARAMETRI SISMICI'!$G$23*'PARAMETRI SISMICI'!$G$29*'PARAMETRI SISMICI'!$G$9,IF(B443&lt;'PARAMETRI SISMICI'!$G$27,'PARAMETRI SISMICI'!$G$20*'PARAMETRI SISMICI'!$G$23*'PARAMETRI SISMICI'!$G$29*'PARAMETRI SISMICI'!$G$9*('PARAMETRI SISMICI'!$G$26/B443),'PARAMETRI SISMICI'!$G$20*'PARAMETRI SISMICI'!$G$23*'PARAMETRI SISMICI'!$G$29*'PARAMETRI SISMICI'!$G$9*(('PARAMETRI SISMICI'!$G$26*'PARAMETRI SISMICI'!$G$27)/B443^2))))</f>
        <v>4.7549092529566545E-2</v>
      </c>
      <c r="D443" s="26">
        <f>1/'PARAMETRI SISMICI'!$G$19*IF(B443&lt;'PARAMETRI SISMICI'!$G$25,'PARAMETRI SISMICI'!$G$20*'PARAMETRI SISMICI'!$G$23*'PARAMETRI SISMICI'!$G$30*'PARAMETRI SISMICI'!$G$9*(B443/'PARAMETRI SISMICI'!$G$25+1/('PARAMETRI SISMICI'!$G$30*'PARAMETRI SISMICI'!$G$9)*(1-B443/'PARAMETRI SISMICI'!$G$25)),IF(B443&lt;'PARAMETRI SISMICI'!$G$26,'PARAMETRI SISMICI'!$G$20*'PARAMETRI SISMICI'!$G$23*'PARAMETRI SISMICI'!$G$30*'PARAMETRI SISMICI'!$G$9,IF(B443&lt;'PARAMETRI SISMICI'!$G$27,'PARAMETRI SISMICI'!$G$20*'PARAMETRI SISMICI'!$G$23*'PARAMETRI SISMICI'!$G$30*'PARAMETRI SISMICI'!$G$9*('PARAMETRI SISMICI'!$G$26/B443),'PARAMETRI SISMICI'!$G$20*'PARAMETRI SISMICI'!$G$23*'PARAMETRI SISMICI'!$G$30*'PARAMETRI SISMICI'!$G$9*(('PARAMETRI SISMICI'!$G$26*'PARAMETRI SISMICI'!$G$27)/B443^2))))</f>
        <v>1.6510101572766157E-2</v>
      </c>
      <c r="E443" s="5"/>
      <c r="F443" s="5"/>
      <c r="G443" s="5"/>
      <c r="H443" s="5"/>
      <c r="I443" s="5"/>
      <c r="J443" s="5"/>
      <c r="K443" s="5"/>
      <c r="L443" s="5"/>
      <c r="M443" s="5"/>
      <c r="N443" s="5"/>
    </row>
    <row r="444" spans="2:14" x14ac:dyDescent="0.25">
      <c r="B444" s="32">
        <f t="shared" si="6"/>
        <v>4.3299999999999521</v>
      </c>
      <c r="C444" s="26">
        <f>1/'PARAMETRI SISMICI'!$G$19*IF(B444&lt;'PARAMETRI SISMICI'!$G$25,'PARAMETRI SISMICI'!$G$20*'PARAMETRI SISMICI'!$G$23*'PARAMETRI SISMICI'!$G$29*'PARAMETRI SISMICI'!$G$9*(B444/'PARAMETRI SISMICI'!$G$25+1/('PARAMETRI SISMICI'!$G$29*'PARAMETRI SISMICI'!$G$9)*(1-B444/'PARAMETRI SISMICI'!$G$25)),IF(B444&lt;'PARAMETRI SISMICI'!$G$26,'PARAMETRI SISMICI'!$G$20*'PARAMETRI SISMICI'!$G$23*'PARAMETRI SISMICI'!$G$29*'PARAMETRI SISMICI'!$G$9,IF(B444&lt;'PARAMETRI SISMICI'!$G$27,'PARAMETRI SISMICI'!$G$20*'PARAMETRI SISMICI'!$G$23*'PARAMETRI SISMICI'!$G$29*'PARAMETRI SISMICI'!$G$9*('PARAMETRI SISMICI'!$G$26/B444),'PARAMETRI SISMICI'!$G$20*'PARAMETRI SISMICI'!$G$23*'PARAMETRI SISMICI'!$G$29*'PARAMETRI SISMICI'!$G$9*(('PARAMETRI SISMICI'!$G$26*'PARAMETRI SISMICI'!$G$27)/B444^2))))</f>
        <v>4.7329719846166046E-2</v>
      </c>
      <c r="D444" s="26">
        <f>1/'PARAMETRI SISMICI'!$G$19*IF(B444&lt;'PARAMETRI SISMICI'!$G$25,'PARAMETRI SISMICI'!$G$20*'PARAMETRI SISMICI'!$G$23*'PARAMETRI SISMICI'!$G$30*'PARAMETRI SISMICI'!$G$9*(B444/'PARAMETRI SISMICI'!$G$25+1/('PARAMETRI SISMICI'!$G$30*'PARAMETRI SISMICI'!$G$9)*(1-B444/'PARAMETRI SISMICI'!$G$25)),IF(B444&lt;'PARAMETRI SISMICI'!$G$26,'PARAMETRI SISMICI'!$G$20*'PARAMETRI SISMICI'!$G$23*'PARAMETRI SISMICI'!$G$30*'PARAMETRI SISMICI'!$G$9,IF(B444&lt;'PARAMETRI SISMICI'!$G$27,'PARAMETRI SISMICI'!$G$20*'PARAMETRI SISMICI'!$G$23*'PARAMETRI SISMICI'!$G$30*'PARAMETRI SISMICI'!$G$9*('PARAMETRI SISMICI'!$G$26/B444),'PARAMETRI SISMICI'!$G$20*'PARAMETRI SISMICI'!$G$23*'PARAMETRI SISMICI'!$G$30*'PARAMETRI SISMICI'!$G$9*(('PARAMETRI SISMICI'!$G$26*'PARAMETRI SISMICI'!$G$27)/B444^2))))</f>
        <v>1.6433930502140984E-2</v>
      </c>
      <c r="E444" s="5"/>
      <c r="F444" s="5"/>
      <c r="G444" s="5"/>
      <c r="H444" s="5"/>
      <c r="I444" s="5"/>
      <c r="J444" s="5"/>
      <c r="K444" s="5"/>
      <c r="L444" s="5"/>
      <c r="M444" s="5"/>
      <c r="N444" s="5"/>
    </row>
    <row r="445" spans="2:14" x14ac:dyDescent="0.25">
      <c r="B445" s="32">
        <f t="shared" si="6"/>
        <v>4.3399999999999519</v>
      </c>
      <c r="C445" s="26">
        <f>1/'PARAMETRI SISMICI'!$G$19*IF(B445&lt;'PARAMETRI SISMICI'!$G$25,'PARAMETRI SISMICI'!$G$20*'PARAMETRI SISMICI'!$G$23*'PARAMETRI SISMICI'!$G$29*'PARAMETRI SISMICI'!$G$9*(B445/'PARAMETRI SISMICI'!$G$25+1/('PARAMETRI SISMICI'!$G$29*'PARAMETRI SISMICI'!$G$9)*(1-B445/'PARAMETRI SISMICI'!$G$25)),IF(B445&lt;'PARAMETRI SISMICI'!$G$26,'PARAMETRI SISMICI'!$G$20*'PARAMETRI SISMICI'!$G$23*'PARAMETRI SISMICI'!$G$29*'PARAMETRI SISMICI'!$G$9,IF(B445&lt;'PARAMETRI SISMICI'!$G$27,'PARAMETRI SISMICI'!$G$20*'PARAMETRI SISMICI'!$G$23*'PARAMETRI SISMICI'!$G$29*'PARAMETRI SISMICI'!$G$9*('PARAMETRI SISMICI'!$G$26/B445),'PARAMETRI SISMICI'!$G$20*'PARAMETRI SISMICI'!$G$23*'PARAMETRI SISMICI'!$G$29*'PARAMETRI SISMICI'!$G$9*(('PARAMETRI SISMICI'!$G$26*'PARAMETRI SISMICI'!$G$27)/B445^2))))</f>
        <v>4.7111861816123868E-2</v>
      </c>
      <c r="D445" s="26">
        <f>1/'PARAMETRI SISMICI'!$G$19*IF(B445&lt;'PARAMETRI SISMICI'!$G$25,'PARAMETRI SISMICI'!$G$20*'PARAMETRI SISMICI'!$G$23*'PARAMETRI SISMICI'!$G$30*'PARAMETRI SISMICI'!$G$9*(B445/'PARAMETRI SISMICI'!$G$25+1/('PARAMETRI SISMICI'!$G$30*'PARAMETRI SISMICI'!$G$9)*(1-B445/'PARAMETRI SISMICI'!$G$25)),IF(B445&lt;'PARAMETRI SISMICI'!$G$26,'PARAMETRI SISMICI'!$G$20*'PARAMETRI SISMICI'!$G$23*'PARAMETRI SISMICI'!$G$30*'PARAMETRI SISMICI'!$G$9,IF(B445&lt;'PARAMETRI SISMICI'!$G$27,'PARAMETRI SISMICI'!$G$20*'PARAMETRI SISMICI'!$G$23*'PARAMETRI SISMICI'!$G$30*'PARAMETRI SISMICI'!$G$9*('PARAMETRI SISMICI'!$G$26/B445),'PARAMETRI SISMICI'!$G$20*'PARAMETRI SISMICI'!$G$23*'PARAMETRI SISMICI'!$G$30*'PARAMETRI SISMICI'!$G$9*(('PARAMETRI SISMICI'!$G$26*'PARAMETRI SISMICI'!$G$27)/B445^2))))</f>
        <v>1.6358285352820783E-2</v>
      </c>
      <c r="E445" s="5"/>
      <c r="F445" s="5"/>
      <c r="G445" s="5"/>
      <c r="H445" s="5"/>
      <c r="I445" s="5"/>
      <c r="J445" s="5"/>
      <c r="K445" s="5"/>
      <c r="L445" s="5"/>
      <c r="M445" s="5"/>
      <c r="N445" s="5"/>
    </row>
    <row r="446" spans="2:14" x14ac:dyDescent="0.25">
      <c r="B446" s="32">
        <f t="shared" si="6"/>
        <v>4.3499999999999517</v>
      </c>
      <c r="C446" s="26">
        <f>1/'PARAMETRI SISMICI'!$G$19*IF(B446&lt;'PARAMETRI SISMICI'!$G$25,'PARAMETRI SISMICI'!$G$20*'PARAMETRI SISMICI'!$G$23*'PARAMETRI SISMICI'!$G$29*'PARAMETRI SISMICI'!$G$9*(B446/'PARAMETRI SISMICI'!$G$25+1/('PARAMETRI SISMICI'!$G$29*'PARAMETRI SISMICI'!$G$9)*(1-B446/'PARAMETRI SISMICI'!$G$25)),IF(B446&lt;'PARAMETRI SISMICI'!$G$26,'PARAMETRI SISMICI'!$G$20*'PARAMETRI SISMICI'!$G$23*'PARAMETRI SISMICI'!$G$29*'PARAMETRI SISMICI'!$G$9,IF(B446&lt;'PARAMETRI SISMICI'!$G$27,'PARAMETRI SISMICI'!$G$20*'PARAMETRI SISMICI'!$G$23*'PARAMETRI SISMICI'!$G$29*'PARAMETRI SISMICI'!$G$9*('PARAMETRI SISMICI'!$G$26/B446),'PARAMETRI SISMICI'!$G$20*'PARAMETRI SISMICI'!$G$23*'PARAMETRI SISMICI'!$G$29*'PARAMETRI SISMICI'!$G$9*(('PARAMETRI SISMICI'!$G$26*'PARAMETRI SISMICI'!$G$27)/B446^2))))</f>
        <v>4.6895504527614366E-2</v>
      </c>
      <c r="D446" s="26">
        <f>1/'PARAMETRI SISMICI'!$G$19*IF(B446&lt;'PARAMETRI SISMICI'!$G$25,'PARAMETRI SISMICI'!$G$20*'PARAMETRI SISMICI'!$G$23*'PARAMETRI SISMICI'!$G$30*'PARAMETRI SISMICI'!$G$9*(B446/'PARAMETRI SISMICI'!$G$25+1/('PARAMETRI SISMICI'!$G$30*'PARAMETRI SISMICI'!$G$9)*(1-B446/'PARAMETRI SISMICI'!$G$25)),IF(B446&lt;'PARAMETRI SISMICI'!$G$26,'PARAMETRI SISMICI'!$G$20*'PARAMETRI SISMICI'!$G$23*'PARAMETRI SISMICI'!$G$30*'PARAMETRI SISMICI'!$G$9,IF(B446&lt;'PARAMETRI SISMICI'!$G$27,'PARAMETRI SISMICI'!$G$20*'PARAMETRI SISMICI'!$G$23*'PARAMETRI SISMICI'!$G$30*'PARAMETRI SISMICI'!$G$9*('PARAMETRI SISMICI'!$G$26/B446),'PARAMETRI SISMICI'!$G$20*'PARAMETRI SISMICI'!$G$23*'PARAMETRI SISMICI'!$G$30*'PARAMETRI SISMICI'!$G$9*(('PARAMETRI SISMICI'!$G$26*'PARAMETRI SISMICI'!$G$27)/B446^2))))</f>
        <v>1.6283161294310542E-2</v>
      </c>
      <c r="E446" s="5"/>
      <c r="F446" s="5"/>
      <c r="G446" s="5"/>
      <c r="H446" s="5"/>
      <c r="I446" s="5"/>
      <c r="J446" s="5"/>
      <c r="K446" s="5"/>
      <c r="L446" s="5"/>
      <c r="M446" s="5"/>
      <c r="N446" s="5"/>
    </row>
    <row r="447" spans="2:14" x14ac:dyDescent="0.25">
      <c r="B447" s="32">
        <f t="shared" si="6"/>
        <v>4.3599999999999515</v>
      </c>
      <c r="C447" s="26">
        <f>1/'PARAMETRI SISMICI'!$G$19*IF(B447&lt;'PARAMETRI SISMICI'!$G$25,'PARAMETRI SISMICI'!$G$20*'PARAMETRI SISMICI'!$G$23*'PARAMETRI SISMICI'!$G$29*'PARAMETRI SISMICI'!$G$9*(B447/'PARAMETRI SISMICI'!$G$25+1/('PARAMETRI SISMICI'!$G$29*'PARAMETRI SISMICI'!$G$9)*(1-B447/'PARAMETRI SISMICI'!$G$25)),IF(B447&lt;'PARAMETRI SISMICI'!$G$26,'PARAMETRI SISMICI'!$G$20*'PARAMETRI SISMICI'!$G$23*'PARAMETRI SISMICI'!$G$29*'PARAMETRI SISMICI'!$G$9,IF(B447&lt;'PARAMETRI SISMICI'!$G$27,'PARAMETRI SISMICI'!$G$20*'PARAMETRI SISMICI'!$G$23*'PARAMETRI SISMICI'!$G$29*'PARAMETRI SISMICI'!$G$9*('PARAMETRI SISMICI'!$G$26/B447),'PARAMETRI SISMICI'!$G$20*'PARAMETRI SISMICI'!$G$23*'PARAMETRI SISMICI'!$G$29*'PARAMETRI SISMICI'!$G$9*(('PARAMETRI SISMICI'!$G$26*'PARAMETRI SISMICI'!$G$27)/B447^2))))</f>
        <v>4.6680634228168025E-2</v>
      </c>
      <c r="D447" s="26">
        <f>1/'PARAMETRI SISMICI'!$G$19*IF(B447&lt;'PARAMETRI SISMICI'!$G$25,'PARAMETRI SISMICI'!$G$20*'PARAMETRI SISMICI'!$G$23*'PARAMETRI SISMICI'!$G$30*'PARAMETRI SISMICI'!$G$9*(B447/'PARAMETRI SISMICI'!$G$25+1/('PARAMETRI SISMICI'!$G$30*'PARAMETRI SISMICI'!$G$9)*(1-B447/'PARAMETRI SISMICI'!$G$25)),IF(B447&lt;'PARAMETRI SISMICI'!$G$26,'PARAMETRI SISMICI'!$G$20*'PARAMETRI SISMICI'!$G$23*'PARAMETRI SISMICI'!$G$30*'PARAMETRI SISMICI'!$G$9,IF(B447&lt;'PARAMETRI SISMICI'!$G$27,'PARAMETRI SISMICI'!$G$20*'PARAMETRI SISMICI'!$G$23*'PARAMETRI SISMICI'!$G$30*'PARAMETRI SISMICI'!$G$9*('PARAMETRI SISMICI'!$G$26/B447),'PARAMETRI SISMICI'!$G$20*'PARAMETRI SISMICI'!$G$23*'PARAMETRI SISMICI'!$G$30*'PARAMETRI SISMICI'!$G$9*(('PARAMETRI SISMICI'!$G$26*'PARAMETRI SISMICI'!$G$27)/B447^2))))</f>
        <v>1.6208553551447229E-2</v>
      </c>
      <c r="E447" s="5"/>
      <c r="F447" s="5"/>
      <c r="G447" s="5"/>
      <c r="H447" s="5"/>
      <c r="I447" s="5"/>
      <c r="J447" s="5"/>
      <c r="K447" s="5"/>
      <c r="L447" s="5"/>
      <c r="M447" s="5"/>
      <c r="N447" s="5"/>
    </row>
    <row r="448" spans="2:14" x14ac:dyDescent="0.25">
      <c r="B448" s="32">
        <f t="shared" si="6"/>
        <v>4.3699999999999513</v>
      </c>
      <c r="C448" s="26">
        <f>1/'PARAMETRI SISMICI'!$G$19*IF(B448&lt;'PARAMETRI SISMICI'!$G$25,'PARAMETRI SISMICI'!$G$20*'PARAMETRI SISMICI'!$G$23*'PARAMETRI SISMICI'!$G$29*'PARAMETRI SISMICI'!$G$9*(B448/'PARAMETRI SISMICI'!$G$25+1/('PARAMETRI SISMICI'!$G$29*'PARAMETRI SISMICI'!$G$9)*(1-B448/'PARAMETRI SISMICI'!$G$25)),IF(B448&lt;'PARAMETRI SISMICI'!$G$26,'PARAMETRI SISMICI'!$G$20*'PARAMETRI SISMICI'!$G$23*'PARAMETRI SISMICI'!$G$29*'PARAMETRI SISMICI'!$G$9,IF(B448&lt;'PARAMETRI SISMICI'!$G$27,'PARAMETRI SISMICI'!$G$20*'PARAMETRI SISMICI'!$G$23*'PARAMETRI SISMICI'!$G$29*'PARAMETRI SISMICI'!$G$9*('PARAMETRI SISMICI'!$G$26/B448),'PARAMETRI SISMICI'!$G$20*'PARAMETRI SISMICI'!$G$23*'PARAMETRI SISMICI'!$G$29*'PARAMETRI SISMICI'!$G$9*(('PARAMETRI SISMICI'!$G$26*'PARAMETRI SISMICI'!$G$27)/B448^2))))</f>
        <v>4.6467237322485998E-2</v>
      </c>
      <c r="D448" s="26">
        <f>1/'PARAMETRI SISMICI'!$G$19*IF(B448&lt;'PARAMETRI SISMICI'!$G$25,'PARAMETRI SISMICI'!$G$20*'PARAMETRI SISMICI'!$G$23*'PARAMETRI SISMICI'!$G$30*'PARAMETRI SISMICI'!$G$9*(B448/'PARAMETRI SISMICI'!$G$25+1/('PARAMETRI SISMICI'!$G$30*'PARAMETRI SISMICI'!$G$9)*(1-B448/'PARAMETRI SISMICI'!$G$25)),IF(B448&lt;'PARAMETRI SISMICI'!$G$26,'PARAMETRI SISMICI'!$G$20*'PARAMETRI SISMICI'!$G$23*'PARAMETRI SISMICI'!$G$30*'PARAMETRI SISMICI'!$G$9,IF(B448&lt;'PARAMETRI SISMICI'!$G$27,'PARAMETRI SISMICI'!$G$20*'PARAMETRI SISMICI'!$G$23*'PARAMETRI SISMICI'!$G$30*'PARAMETRI SISMICI'!$G$9*('PARAMETRI SISMICI'!$G$26/B448),'PARAMETRI SISMICI'!$G$20*'PARAMETRI SISMICI'!$G$23*'PARAMETRI SISMICI'!$G$30*'PARAMETRI SISMICI'!$G$9*(('PARAMETRI SISMICI'!$G$26*'PARAMETRI SISMICI'!$G$27)/B448^2))))</f>
        <v>1.6134457403640969E-2</v>
      </c>
      <c r="E448" s="5"/>
      <c r="F448" s="5"/>
      <c r="G448" s="5"/>
      <c r="H448" s="5"/>
      <c r="I448" s="5"/>
      <c r="J448" s="5"/>
      <c r="K448" s="5"/>
      <c r="L448" s="5"/>
      <c r="M448" s="5"/>
      <c r="N448" s="5"/>
    </row>
    <row r="449" spans="2:14" x14ac:dyDescent="0.25">
      <c r="B449" s="32">
        <f t="shared" si="6"/>
        <v>4.379999999999951</v>
      </c>
      <c r="C449" s="26">
        <f>1/'PARAMETRI SISMICI'!$G$19*IF(B449&lt;'PARAMETRI SISMICI'!$G$25,'PARAMETRI SISMICI'!$G$20*'PARAMETRI SISMICI'!$G$23*'PARAMETRI SISMICI'!$G$29*'PARAMETRI SISMICI'!$G$9*(B449/'PARAMETRI SISMICI'!$G$25+1/('PARAMETRI SISMICI'!$G$29*'PARAMETRI SISMICI'!$G$9)*(1-B449/'PARAMETRI SISMICI'!$G$25)),IF(B449&lt;'PARAMETRI SISMICI'!$G$26,'PARAMETRI SISMICI'!$G$20*'PARAMETRI SISMICI'!$G$23*'PARAMETRI SISMICI'!$G$29*'PARAMETRI SISMICI'!$G$9,IF(B449&lt;'PARAMETRI SISMICI'!$G$27,'PARAMETRI SISMICI'!$G$20*'PARAMETRI SISMICI'!$G$23*'PARAMETRI SISMICI'!$G$29*'PARAMETRI SISMICI'!$G$9*('PARAMETRI SISMICI'!$G$26/B449),'PARAMETRI SISMICI'!$G$20*'PARAMETRI SISMICI'!$G$23*'PARAMETRI SISMICI'!$G$29*'PARAMETRI SISMICI'!$G$9*(('PARAMETRI SISMICI'!$G$26*'PARAMETRI SISMICI'!$G$27)/B449^2))))</f>
        <v>4.6255300370289555E-2</v>
      </c>
      <c r="D449" s="26">
        <f>1/'PARAMETRI SISMICI'!$G$19*IF(B449&lt;'PARAMETRI SISMICI'!$G$25,'PARAMETRI SISMICI'!$G$20*'PARAMETRI SISMICI'!$G$23*'PARAMETRI SISMICI'!$G$30*'PARAMETRI SISMICI'!$G$9*(B449/'PARAMETRI SISMICI'!$G$25+1/('PARAMETRI SISMICI'!$G$30*'PARAMETRI SISMICI'!$G$9)*(1-B449/'PARAMETRI SISMICI'!$G$25)),IF(B449&lt;'PARAMETRI SISMICI'!$G$26,'PARAMETRI SISMICI'!$G$20*'PARAMETRI SISMICI'!$G$23*'PARAMETRI SISMICI'!$G$30*'PARAMETRI SISMICI'!$G$9,IF(B449&lt;'PARAMETRI SISMICI'!$G$27,'PARAMETRI SISMICI'!$G$20*'PARAMETRI SISMICI'!$G$23*'PARAMETRI SISMICI'!$G$30*'PARAMETRI SISMICI'!$G$9*('PARAMETRI SISMICI'!$G$26/B449),'PARAMETRI SISMICI'!$G$20*'PARAMETRI SISMICI'!$G$23*'PARAMETRI SISMICI'!$G$30*'PARAMETRI SISMICI'!$G$9*(('PARAMETRI SISMICI'!$G$26*'PARAMETRI SISMICI'!$G$27)/B449^2))))</f>
        <v>1.6060868184128316E-2</v>
      </c>
      <c r="E449" s="5"/>
      <c r="F449" s="5"/>
      <c r="G449" s="5"/>
      <c r="H449" s="5"/>
      <c r="I449" s="5"/>
      <c r="J449" s="5"/>
      <c r="K449" s="5"/>
      <c r="L449" s="5"/>
      <c r="M449" s="5"/>
      <c r="N449" s="5"/>
    </row>
    <row r="450" spans="2:14" x14ac:dyDescent="0.25">
      <c r="B450" s="32">
        <f t="shared" si="6"/>
        <v>4.3899999999999508</v>
      </c>
      <c r="C450" s="26">
        <f>1/'PARAMETRI SISMICI'!$G$19*IF(B450&lt;'PARAMETRI SISMICI'!$G$25,'PARAMETRI SISMICI'!$G$20*'PARAMETRI SISMICI'!$G$23*'PARAMETRI SISMICI'!$G$29*'PARAMETRI SISMICI'!$G$9*(B450/'PARAMETRI SISMICI'!$G$25+1/('PARAMETRI SISMICI'!$G$29*'PARAMETRI SISMICI'!$G$9)*(1-B450/'PARAMETRI SISMICI'!$G$25)),IF(B450&lt;'PARAMETRI SISMICI'!$G$26,'PARAMETRI SISMICI'!$G$20*'PARAMETRI SISMICI'!$G$23*'PARAMETRI SISMICI'!$G$29*'PARAMETRI SISMICI'!$G$9,IF(B450&lt;'PARAMETRI SISMICI'!$G$27,'PARAMETRI SISMICI'!$G$20*'PARAMETRI SISMICI'!$G$23*'PARAMETRI SISMICI'!$G$29*'PARAMETRI SISMICI'!$G$9*('PARAMETRI SISMICI'!$G$26/B450),'PARAMETRI SISMICI'!$G$20*'PARAMETRI SISMICI'!$G$23*'PARAMETRI SISMICI'!$G$29*'PARAMETRI SISMICI'!$G$9*(('PARAMETRI SISMICI'!$G$26*'PARAMETRI SISMICI'!$G$27)/B450^2))))</f>
        <v>4.604481008420374E-2</v>
      </c>
      <c r="D450" s="26">
        <f>1/'PARAMETRI SISMICI'!$G$19*IF(B450&lt;'PARAMETRI SISMICI'!$G$25,'PARAMETRI SISMICI'!$G$20*'PARAMETRI SISMICI'!$G$23*'PARAMETRI SISMICI'!$G$30*'PARAMETRI SISMICI'!$G$9*(B450/'PARAMETRI SISMICI'!$G$25+1/('PARAMETRI SISMICI'!$G$30*'PARAMETRI SISMICI'!$G$9)*(1-B450/'PARAMETRI SISMICI'!$G$25)),IF(B450&lt;'PARAMETRI SISMICI'!$G$26,'PARAMETRI SISMICI'!$G$20*'PARAMETRI SISMICI'!$G$23*'PARAMETRI SISMICI'!$G$30*'PARAMETRI SISMICI'!$G$9,IF(B450&lt;'PARAMETRI SISMICI'!$G$27,'PARAMETRI SISMICI'!$G$20*'PARAMETRI SISMICI'!$G$23*'PARAMETRI SISMICI'!$G$30*'PARAMETRI SISMICI'!$G$9*('PARAMETRI SISMICI'!$G$26/B450),'PARAMETRI SISMICI'!$G$20*'PARAMETRI SISMICI'!$G$23*'PARAMETRI SISMICI'!$G$30*'PARAMETRI SISMICI'!$G$9*(('PARAMETRI SISMICI'!$G$26*'PARAMETRI SISMICI'!$G$27)/B450^2))))</f>
        <v>1.5987781279237407E-2</v>
      </c>
      <c r="E450" s="5"/>
      <c r="F450" s="5"/>
      <c r="G450" s="5"/>
      <c r="H450" s="5"/>
      <c r="I450" s="5"/>
      <c r="J450" s="5"/>
      <c r="K450" s="5"/>
      <c r="L450" s="5"/>
      <c r="M450" s="5"/>
      <c r="N450" s="5"/>
    </row>
    <row r="451" spans="2:14" x14ac:dyDescent="0.25">
      <c r="B451" s="32">
        <f t="shared" si="6"/>
        <v>4.3999999999999506</v>
      </c>
      <c r="C451" s="26">
        <f>1/'PARAMETRI SISMICI'!$G$19*IF(B451&lt;'PARAMETRI SISMICI'!$G$25,'PARAMETRI SISMICI'!$G$20*'PARAMETRI SISMICI'!$G$23*'PARAMETRI SISMICI'!$G$29*'PARAMETRI SISMICI'!$G$9*(B451/'PARAMETRI SISMICI'!$G$25+1/('PARAMETRI SISMICI'!$G$29*'PARAMETRI SISMICI'!$G$9)*(1-B451/'PARAMETRI SISMICI'!$G$25)),IF(B451&lt;'PARAMETRI SISMICI'!$G$26,'PARAMETRI SISMICI'!$G$20*'PARAMETRI SISMICI'!$G$23*'PARAMETRI SISMICI'!$G$29*'PARAMETRI SISMICI'!$G$9,IF(B451&lt;'PARAMETRI SISMICI'!$G$27,'PARAMETRI SISMICI'!$G$20*'PARAMETRI SISMICI'!$G$23*'PARAMETRI SISMICI'!$G$29*'PARAMETRI SISMICI'!$G$9*('PARAMETRI SISMICI'!$G$26/B451),'PARAMETRI SISMICI'!$G$20*'PARAMETRI SISMICI'!$G$23*'PARAMETRI SISMICI'!$G$29*'PARAMETRI SISMICI'!$G$9*(('PARAMETRI SISMICI'!$G$26*'PARAMETRI SISMICI'!$G$27)/B451^2))))</f>
        <v>4.5835753327674741E-2</v>
      </c>
      <c r="D451" s="26">
        <f>1/'PARAMETRI SISMICI'!$G$19*IF(B451&lt;'PARAMETRI SISMICI'!$G$25,'PARAMETRI SISMICI'!$G$20*'PARAMETRI SISMICI'!$G$23*'PARAMETRI SISMICI'!$G$30*'PARAMETRI SISMICI'!$G$9*(B451/'PARAMETRI SISMICI'!$G$25+1/('PARAMETRI SISMICI'!$G$30*'PARAMETRI SISMICI'!$G$9)*(1-B451/'PARAMETRI SISMICI'!$G$25)),IF(B451&lt;'PARAMETRI SISMICI'!$G$26,'PARAMETRI SISMICI'!$G$20*'PARAMETRI SISMICI'!$G$23*'PARAMETRI SISMICI'!$G$30*'PARAMETRI SISMICI'!$G$9,IF(B451&lt;'PARAMETRI SISMICI'!$G$27,'PARAMETRI SISMICI'!$G$20*'PARAMETRI SISMICI'!$G$23*'PARAMETRI SISMICI'!$G$30*'PARAMETRI SISMICI'!$G$9*('PARAMETRI SISMICI'!$G$26/B451),'PARAMETRI SISMICI'!$G$20*'PARAMETRI SISMICI'!$G$23*'PARAMETRI SISMICI'!$G$30*'PARAMETRI SISMICI'!$G$9*(('PARAMETRI SISMICI'!$G$26*'PARAMETRI SISMICI'!$G$27)/B451^2))))</f>
        <v>1.5915192127664839E-2</v>
      </c>
      <c r="E451" s="5"/>
      <c r="F451" s="5"/>
      <c r="G451" s="5"/>
      <c r="H451" s="5"/>
      <c r="I451" s="5"/>
      <c r="J451" s="5"/>
      <c r="K451" s="5"/>
      <c r="L451" s="5"/>
      <c r="M451" s="5"/>
      <c r="N451" s="5"/>
    </row>
    <row r="452" spans="2:14" x14ac:dyDescent="0.25">
      <c r="B452" s="32">
        <f t="shared" si="6"/>
        <v>4.4099999999999504</v>
      </c>
      <c r="C452" s="26">
        <f>1/'PARAMETRI SISMICI'!$G$19*IF(B452&lt;'PARAMETRI SISMICI'!$G$25,'PARAMETRI SISMICI'!$G$20*'PARAMETRI SISMICI'!$G$23*'PARAMETRI SISMICI'!$G$29*'PARAMETRI SISMICI'!$G$9*(B452/'PARAMETRI SISMICI'!$G$25+1/('PARAMETRI SISMICI'!$G$29*'PARAMETRI SISMICI'!$G$9)*(1-B452/'PARAMETRI SISMICI'!$G$25)),IF(B452&lt;'PARAMETRI SISMICI'!$G$26,'PARAMETRI SISMICI'!$G$20*'PARAMETRI SISMICI'!$G$23*'PARAMETRI SISMICI'!$G$29*'PARAMETRI SISMICI'!$G$9,IF(B452&lt;'PARAMETRI SISMICI'!$G$27,'PARAMETRI SISMICI'!$G$20*'PARAMETRI SISMICI'!$G$23*'PARAMETRI SISMICI'!$G$29*'PARAMETRI SISMICI'!$G$9*('PARAMETRI SISMICI'!$G$26/B452),'PARAMETRI SISMICI'!$G$20*'PARAMETRI SISMICI'!$G$23*'PARAMETRI SISMICI'!$G$29*'PARAMETRI SISMICI'!$G$9*(('PARAMETRI SISMICI'!$G$26*'PARAMETRI SISMICI'!$G$27)/B452^2))))</f>
        <v>4.5628117112920183E-2</v>
      </c>
      <c r="D452" s="26">
        <f>1/'PARAMETRI SISMICI'!$G$19*IF(B452&lt;'PARAMETRI SISMICI'!$G$25,'PARAMETRI SISMICI'!$G$20*'PARAMETRI SISMICI'!$G$23*'PARAMETRI SISMICI'!$G$30*'PARAMETRI SISMICI'!$G$9*(B452/'PARAMETRI SISMICI'!$G$25+1/('PARAMETRI SISMICI'!$G$30*'PARAMETRI SISMICI'!$G$9)*(1-B452/'PARAMETRI SISMICI'!$G$25)),IF(B452&lt;'PARAMETRI SISMICI'!$G$26,'PARAMETRI SISMICI'!$G$20*'PARAMETRI SISMICI'!$G$23*'PARAMETRI SISMICI'!$G$30*'PARAMETRI SISMICI'!$G$9,IF(B452&lt;'PARAMETRI SISMICI'!$G$27,'PARAMETRI SISMICI'!$G$20*'PARAMETRI SISMICI'!$G$23*'PARAMETRI SISMICI'!$G$30*'PARAMETRI SISMICI'!$G$9*('PARAMETRI SISMICI'!$G$26/B452),'PARAMETRI SISMICI'!$G$20*'PARAMETRI SISMICI'!$G$23*'PARAMETRI SISMICI'!$G$30*'PARAMETRI SISMICI'!$G$9*(('PARAMETRI SISMICI'!$G$26*'PARAMETRI SISMICI'!$G$27)/B452^2))))</f>
        <v>1.5843096219763951E-2</v>
      </c>
      <c r="E452" s="5"/>
      <c r="F452" s="5"/>
      <c r="G452" s="5"/>
      <c r="H452" s="5"/>
      <c r="I452" s="5"/>
      <c r="J452" s="5"/>
      <c r="K452" s="5"/>
      <c r="L452" s="5"/>
      <c r="M452" s="5"/>
      <c r="N452" s="5"/>
    </row>
    <row r="453" spans="2:14" x14ac:dyDescent="0.25">
      <c r="B453" s="32">
        <f t="shared" si="6"/>
        <v>4.4199999999999502</v>
      </c>
      <c r="C453" s="26">
        <f>1/'PARAMETRI SISMICI'!$G$19*IF(B453&lt;'PARAMETRI SISMICI'!$G$25,'PARAMETRI SISMICI'!$G$20*'PARAMETRI SISMICI'!$G$23*'PARAMETRI SISMICI'!$G$29*'PARAMETRI SISMICI'!$G$9*(B453/'PARAMETRI SISMICI'!$G$25+1/('PARAMETRI SISMICI'!$G$29*'PARAMETRI SISMICI'!$G$9)*(1-B453/'PARAMETRI SISMICI'!$G$25)),IF(B453&lt;'PARAMETRI SISMICI'!$G$26,'PARAMETRI SISMICI'!$G$20*'PARAMETRI SISMICI'!$G$23*'PARAMETRI SISMICI'!$G$29*'PARAMETRI SISMICI'!$G$9,IF(B453&lt;'PARAMETRI SISMICI'!$G$27,'PARAMETRI SISMICI'!$G$20*'PARAMETRI SISMICI'!$G$23*'PARAMETRI SISMICI'!$G$29*'PARAMETRI SISMICI'!$G$9*('PARAMETRI SISMICI'!$G$26/B453),'PARAMETRI SISMICI'!$G$20*'PARAMETRI SISMICI'!$G$23*'PARAMETRI SISMICI'!$G$29*'PARAMETRI SISMICI'!$G$9*(('PARAMETRI SISMICI'!$G$26*'PARAMETRI SISMICI'!$G$27)/B453^2))))</f>
        <v>4.5421888598911934E-2</v>
      </c>
      <c r="D453" s="26">
        <f>1/'PARAMETRI SISMICI'!$G$19*IF(B453&lt;'PARAMETRI SISMICI'!$G$25,'PARAMETRI SISMICI'!$G$20*'PARAMETRI SISMICI'!$G$23*'PARAMETRI SISMICI'!$G$30*'PARAMETRI SISMICI'!$G$9*(B453/'PARAMETRI SISMICI'!$G$25+1/('PARAMETRI SISMICI'!$G$30*'PARAMETRI SISMICI'!$G$9)*(1-B453/'PARAMETRI SISMICI'!$G$25)),IF(B453&lt;'PARAMETRI SISMICI'!$G$26,'PARAMETRI SISMICI'!$G$20*'PARAMETRI SISMICI'!$G$23*'PARAMETRI SISMICI'!$G$30*'PARAMETRI SISMICI'!$G$9,IF(B453&lt;'PARAMETRI SISMICI'!$G$27,'PARAMETRI SISMICI'!$G$20*'PARAMETRI SISMICI'!$G$23*'PARAMETRI SISMICI'!$G$30*'PARAMETRI SISMICI'!$G$9*('PARAMETRI SISMICI'!$G$26/B453),'PARAMETRI SISMICI'!$G$20*'PARAMETRI SISMICI'!$G$23*'PARAMETRI SISMICI'!$G$30*'PARAMETRI SISMICI'!$G$9*(('PARAMETRI SISMICI'!$G$26*'PARAMETRI SISMICI'!$G$27)/B453^2))))</f>
        <v>1.5771489096844421E-2</v>
      </c>
      <c r="E453" s="5"/>
      <c r="F453" s="5"/>
      <c r="G453" s="5"/>
      <c r="H453" s="5"/>
      <c r="I453" s="5"/>
      <c r="J453" s="5"/>
      <c r="K453" s="5"/>
      <c r="L453" s="5"/>
      <c r="M453" s="5"/>
      <c r="N453" s="5"/>
    </row>
    <row r="454" spans="2:14" x14ac:dyDescent="0.25">
      <c r="B454" s="32">
        <f t="shared" si="6"/>
        <v>4.42999999999995</v>
      </c>
      <c r="C454" s="26">
        <f>1/'PARAMETRI SISMICI'!$G$19*IF(B454&lt;'PARAMETRI SISMICI'!$G$25,'PARAMETRI SISMICI'!$G$20*'PARAMETRI SISMICI'!$G$23*'PARAMETRI SISMICI'!$G$29*'PARAMETRI SISMICI'!$G$9*(B454/'PARAMETRI SISMICI'!$G$25+1/('PARAMETRI SISMICI'!$G$29*'PARAMETRI SISMICI'!$G$9)*(1-B454/'PARAMETRI SISMICI'!$G$25)),IF(B454&lt;'PARAMETRI SISMICI'!$G$26,'PARAMETRI SISMICI'!$G$20*'PARAMETRI SISMICI'!$G$23*'PARAMETRI SISMICI'!$G$29*'PARAMETRI SISMICI'!$G$9,IF(B454&lt;'PARAMETRI SISMICI'!$G$27,'PARAMETRI SISMICI'!$G$20*'PARAMETRI SISMICI'!$G$23*'PARAMETRI SISMICI'!$G$29*'PARAMETRI SISMICI'!$G$9*('PARAMETRI SISMICI'!$G$26/B454),'PARAMETRI SISMICI'!$G$20*'PARAMETRI SISMICI'!$G$23*'PARAMETRI SISMICI'!$G$29*'PARAMETRI SISMICI'!$G$9*(('PARAMETRI SISMICI'!$G$26*'PARAMETRI SISMICI'!$G$27)/B454^2))))</f>
        <v>4.5217055089390681E-2</v>
      </c>
      <c r="D454" s="26">
        <f>1/'PARAMETRI SISMICI'!$G$19*IF(B454&lt;'PARAMETRI SISMICI'!$G$25,'PARAMETRI SISMICI'!$G$20*'PARAMETRI SISMICI'!$G$23*'PARAMETRI SISMICI'!$G$30*'PARAMETRI SISMICI'!$G$9*(B454/'PARAMETRI SISMICI'!$G$25+1/('PARAMETRI SISMICI'!$G$30*'PARAMETRI SISMICI'!$G$9)*(1-B454/'PARAMETRI SISMICI'!$G$25)),IF(B454&lt;'PARAMETRI SISMICI'!$G$26,'PARAMETRI SISMICI'!$G$20*'PARAMETRI SISMICI'!$G$23*'PARAMETRI SISMICI'!$G$30*'PARAMETRI SISMICI'!$G$9,IF(B454&lt;'PARAMETRI SISMICI'!$G$27,'PARAMETRI SISMICI'!$G$20*'PARAMETRI SISMICI'!$G$23*'PARAMETRI SISMICI'!$G$30*'PARAMETRI SISMICI'!$G$9*('PARAMETRI SISMICI'!$G$26/B454),'PARAMETRI SISMICI'!$G$20*'PARAMETRI SISMICI'!$G$23*'PARAMETRI SISMICI'!$G$30*'PARAMETRI SISMICI'!$G$9*(('PARAMETRI SISMICI'!$G$26*'PARAMETRI SISMICI'!$G$27)/B454^2))))</f>
        <v>1.5700366350482876E-2</v>
      </c>
      <c r="E454" s="5"/>
      <c r="F454" s="5"/>
      <c r="G454" s="5"/>
      <c r="H454" s="5"/>
      <c r="I454" s="5"/>
      <c r="J454" s="5"/>
      <c r="K454" s="5"/>
      <c r="L454" s="5"/>
      <c r="M454" s="5"/>
      <c r="N454" s="5"/>
    </row>
    <row r="455" spans="2:14" x14ac:dyDescent="0.25">
      <c r="B455" s="32">
        <f t="shared" si="6"/>
        <v>4.4399999999999498</v>
      </c>
      <c r="C455" s="26">
        <f>1/'PARAMETRI SISMICI'!$G$19*IF(B455&lt;'PARAMETRI SISMICI'!$G$25,'PARAMETRI SISMICI'!$G$20*'PARAMETRI SISMICI'!$G$23*'PARAMETRI SISMICI'!$G$29*'PARAMETRI SISMICI'!$G$9*(B455/'PARAMETRI SISMICI'!$G$25+1/('PARAMETRI SISMICI'!$G$29*'PARAMETRI SISMICI'!$G$9)*(1-B455/'PARAMETRI SISMICI'!$G$25)),IF(B455&lt;'PARAMETRI SISMICI'!$G$26,'PARAMETRI SISMICI'!$G$20*'PARAMETRI SISMICI'!$G$23*'PARAMETRI SISMICI'!$G$29*'PARAMETRI SISMICI'!$G$9,IF(B455&lt;'PARAMETRI SISMICI'!$G$27,'PARAMETRI SISMICI'!$G$20*'PARAMETRI SISMICI'!$G$23*'PARAMETRI SISMICI'!$G$29*'PARAMETRI SISMICI'!$G$9*('PARAMETRI SISMICI'!$G$26/B455),'PARAMETRI SISMICI'!$G$20*'PARAMETRI SISMICI'!$G$23*'PARAMETRI SISMICI'!$G$29*'PARAMETRI SISMICI'!$G$9*(('PARAMETRI SISMICI'!$G$26*'PARAMETRI SISMICI'!$G$27)/B455^2))))</f>
        <v>4.5013604030911814E-2</v>
      </c>
      <c r="D455" s="26">
        <f>1/'PARAMETRI SISMICI'!$G$19*IF(B455&lt;'PARAMETRI SISMICI'!$G$25,'PARAMETRI SISMICI'!$G$20*'PARAMETRI SISMICI'!$G$23*'PARAMETRI SISMICI'!$G$30*'PARAMETRI SISMICI'!$G$9*(B455/'PARAMETRI SISMICI'!$G$25+1/('PARAMETRI SISMICI'!$G$30*'PARAMETRI SISMICI'!$G$9)*(1-B455/'PARAMETRI SISMICI'!$G$25)),IF(B455&lt;'PARAMETRI SISMICI'!$G$26,'PARAMETRI SISMICI'!$G$20*'PARAMETRI SISMICI'!$G$23*'PARAMETRI SISMICI'!$G$30*'PARAMETRI SISMICI'!$G$9,IF(B455&lt;'PARAMETRI SISMICI'!$G$27,'PARAMETRI SISMICI'!$G$20*'PARAMETRI SISMICI'!$G$23*'PARAMETRI SISMICI'!$G$30*'PARAMETRI SISMICI'!$G$9*('PARAMETRI SISMICI'!$G$26/B455),'PARAMETRI SISMICI'!$G$20*'PARAMETRI SISMICI'!$G$23*'PARAMETRI SISMICI'!$G$30*'PARAMETRI SISMICI'!$G$9*(('PARAMETRI SISMICI'!$G$26*'PARAMETRI SISMICI'!$G$27)/B455^2))))</f>
        <v>1.562972362184438E-2</v>
      </c>
      <c r="E455" s="5"/>
      <c r="F455" s="5"/>
      <c r="G455" s="5"/>
      <c r="H455" s="5"/>
      <c r="I455" s="5"/>
      <c r="J455" s="5"/>
      <c r="K455" s="5"/>
      <c r="L455" s="5"/>
      <c r="M455" s="5"/>
      <c r="N455" s="5"/>
    </row>
    <row r="456" spans="2:14" x14ac:dyDescent="0.25">
      <c r="B456" s="32">
        <f t="shared" si="6"/>
        <v>4.4499999999999496</v>
      </c>
      <c r="C456" s="26">
        <f>1/'PARAMETRI SISMICI'!$G$19*IF(B456&lt;'PARAMETRI SISMICI'!$G$25,'PARAMETRI SISMICI'!$G$20*'PARAMETRI SISMICI'!$G$23*'PARAMETRI SISMICI'!$G$29*'PARAMETRI SISMICI'!$G$9*(B456/'PARAMETRI SISMICI'!$G$25+1/('PARAMETRI SISMICI'!$G$29*'PARAMETRI SISMICI'!$G$9)*(1-B456/'PARAMETRI SISMICI'!$G$25)),IF(B456&lt;'PARAMETRI SISMICI'!$G$26,'PARAMETRI SISMICI'!$G$20*'PARAMETRI SISMICI'!$G$23*'PARAMETRI SISMICI'!$G$29*'PARAMETRI SISMICI'!$G$9,IF(B456&lt;'PARAMETRI SISMICI'!$G$27,'PARAMETRI SISMICI'!$G$20*'PARAMETRI SISMICI'!$G$23*'PARAMETRI SISMICI'!$G$29*'PARAMETRI SISMICI'!$G$9*('PARAMETRI SISMICI'!$G$26/B456),'PARAMETRI SISMICI'!$G$20*'PARAMETRI SISMICI'!$G$23*'PARAMETRI SISMICI'!$G$29*'PARAMETRI SISMICI'!$G$9*(('PARAMETRI SISMICI'!$G$26*'PARAMETRI SISMICI'!$G$27)/B456^2))))</f>
        <v>4.4811523010922005E-2</v>
      </c>
      <c r="D456" s="26">
        <f>1/'PARAMETRI SISMICI'!$G$19*IF(B456&lt;'PARAMETRI SISMICI'!$G$25,'PARAMETRI SISMICI'!$G$20*'PARAMETRI SISMICI'!$G$23*'PARAMETRI SISMICI'!$G$30*'PARAMETRI SISMICI'!$G$9*(B456/'PARAMETRI SISMICI'!$G$25+1/('PARAMETRI SISMICI'!$G$30*'PARAMETRI SISMICI'!$G$9)*(1-B456/'PARAMETRI SISMICI'!$G$25)),IF(B456&lt;'PARAMETRI SISMICI'!$G$26,'PARAMETRI SISMICI'!$G$20*'PARAMETRI SISMICI'!$G$23*'PARAMETRI SISMICI'!$G$30*'PARAMETRI SISMICI'!$G$9,IF(B456&lt;'PARAMETRI SISMICI'!$G$27,'PARAMETRI SISMICI'!$G$20*'PARAMETRI SISMICI'!$G$23*'PARAMETRI SISMICI'!$G$30*'PARAMETRI SISMICI'!$G$9*('PARAMETRI SISMICI'!$G$26/B456),'PARAMETRI SISMICI'!$G$20*'PARAMETRI SISMICI'!$G$23*'PARAMETRI SISMICI'!$G$30*'PARAMETRI SISMICI'!$G$9*(('PARAMETRI SISMICI'!$G$26*'PARAMETRI SISMICI'!$G$27)/B456^2))))</f>
        <v>1.5559556601014586E-2</v>
      </c>
      <c r="E456" s="5"/>
      <c r="F456" s="5"/>
      <c r="G456" s="5"/>
      <c r="H456" s="5"/>
      <c r="I456" s="5"/>
      <c r="J456" s="5"/>
      <c r="K456" s="5"/>
      <c r="L456" s="5"/>
      <c r="M456" s="5"/>
      <c r="N456" s="5"/>
    </row>
    <row r="457" spans="2:14" x14ac:dyDescent="0.25">
      <c r="B457" s="32">
        <f t="shared" si="6"/>
        <v>4.4599999999999493</v>
      </c>
      <c r="C457" s="26">
        <f>1/'PARAMETRI SISMICI'!$G$19*IF(B457&lt;'PARAMETRI SISMICI'!$G$25,'PARAMETRI SISMICI'!$G$20*'PARAMETRI SISMICI'!$G$23*'PARAMETRI SISMICI'!$G$29*'PARAMETRI SISMICI'!$G$9*(B457/'PARAMETRI SISMICI'!$G$25+1/('PARAMETRI SISMICI'!$G$29*'PARAMETRI SISMICI'!$G$9)*(1-B457/'PARAMETRI SISMICI'!$G$25)),IF(B457&lt;'PARAMETRI SISMICI'!$G$26,'PARAMETRI SISMICI'!$G$20*'PARAMETRI SISMICI'!$G$23*'PARAMETRI SISMICI'!$G$29*'PARAMETRI SISMICI'!$G$9,IF(B457&lt;'PARAMETRI SISMICI'!$G$27,'PARAMETRI SISMICI'!$G$20*'PARAMETRI SISMICI'!$G$23*'PARAMETRI SISMICI'!$G$29*'PARAMETRI SISMICI'!$G$9*('PARAMETRI SISMICI'!$G$26/B457),'PARAMETRI SISMICI'!$G$20*'PARAMETRI SISMICI'!$G$23*'PARAMETRI SISMICI'!$G$29*'PARAMETRI SISMICI'!$G$9*(('PARAMETRI SISMICI'!$G$26*'PARAMETRI SISMICI'!$G$27)/B457^2))))</f>
        <v>4.4610799755865953E-2</v>
      </c>
      <c r="D457" s="26">
        <f>1/'PARAMETRI SISMICI'!$G$19*IF(B457&lt;'PARAMETRI SISMICI'!$G$25,'PARAMETRI SISMICI'!$G$20*'PARAMETRI SISMICI'!$G$23*'PARAMETRI SISMICI'!$G$30*'PARAMETRI SISMICI'!$G$9*(B457/'PARAMETRI SISMICI'!$G$25+1/('PARAMETRI SISMICI'!$G$30*'PARAMETRI SISMICI'!$G$9)*(1-B457/'PARAMETRI SISMICI'!$G$25)),IF(B457&lt;'PARAMETRI SISMICI'!$G$26,'PARAMETRI SISMICI'!$G$20*'PARAMETRI SISMICI'!$G$23*'PARAMETRI SISMICI'!$G$30*'PARAMETRI SISMICI'!$G$9,IF(B457&lt;'PARAMETRI SISMICI'!$G$27,'PARAMETRI SISMICI'!$G$20*'PARAMETRI SISMICI'!$G$23*'PARAMETRI SISMICI'!$G$30*'PARAMETRI SISMICI'!$G$9*('PARAMETRI SISMICI'!$G$26/B457),'PARAMETRI SISMICI'!$G$20*'PARAMETRI SISMICI'!$G$23*'PARAMETRI SISMICI'!$G$30*'PARAMETRI SISMICI'!$G$9*(('PARAMETRI SISMICI'!$G$26*'PARAMETRI SISMICI'!$G$27)/B457^2))))</f>
        <v>1.5489861026342342E-2</v>
      </c>
      <c r="E457" s="5"/>
      <c r="F457" s="5"/>
      <c r="G457" s="5"/>
      <c r="H457" s="5"/>
      <c r="I457" s="5"/>
      <c r="J457" s="5"/>
      <c r="K457" s="5"/>
      <c r="L457" s="5"/>
      <c r="M457" s="5"/>
      <c r="N457" s="5"/>
    </row>
    <row r="458" spans="2:14" x14ac:dyDescent="0.25">
      <c r="B458" s="32">
        <f t="shared" si="6"/>
        <v>4.4699999999999491</v>
      </c>
      <c r="C458" s="26">
        <f>1/'PARAMETRI SISMICI'!$G$19*IF(B458&lt;'PARAMETRI SISMICI'!$G$25,'PARAMETRI SISMICI'!$G$20*'PARAMETRI SISMICI'!$G$23*'PARAMETRI SISMICI'!$G$29*'PARAMETRI SISMICI'!$G$9*(B458/'PARAMETRI SISMICI'!$G$25+1/('PARAMETRI SISMICI'!$G$29*'PARAMETRI SISMICI'!$G$9)*(1-B458/'PARAMETRI SISMICI'!$G$25)),IF(B458&lt;'PARAMETRI SISMICI'!$G$26,'PARAMETRI SISMICI'!$G$20*'PARAMETRI SISMICI'!$G$23*'PARAMETRI SISMICI'!$G$29*'PARAMETRI SISMICI'!$G$9,IF(B458&lt;'PARAMETRI SISMICI'!$G$27,'PARAMETRI SISMICI'!$G$20*'PARAMETRI SISMICI'!$G$23*'PARAMETRI SISMICI'!$G$29*'PARAMETRI SISMICI'!$G$9*('PARAMETRI SISMICI'!$G$26/B458),'PARAMETRI SISMICI'!$G$20*'PARAMETRI SISMICI'!$G$23*'PARAMETRI SISMICI'!$G$29*'PARAMETRI SISMICI'!$G$9*(('PARAMETRI SISMICI'!$G$26*'PARAMETRI SISMICI'!$G$27)/B458^2))))</f>
        <v>4.441142212932267E-2</v>
      </c>
      <c r="D458" s="26">
        <f>1/'PARAMETRI SISMICI'!$G$19*IF(B458&lt;'PARAMETRI SISMICI'!$G$25,'PARAMETRI SISMICI'!$G$20*'PARAMETRI SISMICI'!$G$23*'PARAMETRI SISMICI'!$G$30*'PARAMETRI SISMICI'!$G$9*(B458/'PARAMETRI SISMICI'!$G$25+1/('PARAMETRI SISMICI'!$G$30*'PARAMETRI SISMICI'!$G$9)*(1-B458/'PARAMETRI SISMICI'!$G$25)),IF(B458&lt;'PARAMETRI SISMICI'!$G$26,'PARAMETRI SISMICI'!$G$20*'PARAMETRI SISMICI'!$G$23*'PARAMETRI SISMICI'!$G$30*'PARAMETRI SISMICI'!$G$9,IF(B458&lt;'PARAMETRI SISMICI'!$G$27,'PARAMETRI SISMICI'!$G$20*'PARAMETRI SISMICI'!$G$23*'PARAMETRI SISMICI'!$G$30*'PARAMETRI SISMICI'!$G$9*('PARAMETRI SISMICI'!$G$26/B458),'PARAMETRI SISMICI'!$G$20*'PARAMETRI SISMICI'!$G$23*'PARAMETRI SISMICI'!$G$30*'PARAMETRI SISMICI'!$G$9*(('PARAMETRI SISMICI'!$G$26*'PARAMETRI SISMICI'!$G$27)/B458^2))))</f>
        <v>1.542063268379259E-2</v>
      </c>
      <c r="E458" s="5"/>
      <c r="F458" s="5"/>
      <c r="G458" s="5"/>
      <c r="H458" s="5"/>
      <c r="I458" s="5"/>
      <c r="J458" s="5"/>
      <c r="K458" s="5"/>
      <c r="L458" s="5"/>
      <c r="M458" s="5"/>
      <c r="N458" s="5"/>
    </row>
    <row r="459" spans="2:14" x14ac:dyDescent="0.25">
      <c r="B459" s="32">
        <f t="shared" si="6"/>
        <v>4.4799999999999489</v>
      </c>
      <c r="C459" s="26">
        <f>1/'PARAMETRI SISMICI'!$G$19*IF(B459&lt;'PARAMETRI SISMICI'!$G$25,'PARAMETRI SISMICI'!$G$20*'PARAMETRI SISMICI'!$G$23*'PARAMETRI SISMICI'!$G$29*'PARAMETRI SISMICI'!$G$9*(B459/'PARAMETRI SISMICI'!$G$25+1/('PARAMETRI SISMICI'!$G$29*'PARAMETRI SISMICI'!$G$9)*(1-B459/'PARAMETRI SISMICI'!$G$25)),IF(B459&lt;'PARAMETRI SISMICI'!$G$26,'PARAMETRI SISMICI'!$G$20*'PARAMETRI SISMICI'!$G$23*'PARAMETRI SISMICI'!$G$29*'PARAMETRI SISMICI'!$G$9,IF(B459&lt;'PARAMETRI SISMICI'!$G$27,'PARAMETRI SISMICI'!$G$20*'PARAMETRI SISMICI'!$G$23*'PARAMETRI SISMICI'!$G$29*'PARAMETRI SISMICI'!$G$9*('PARAMETRI SISMICI'!$G$26/B459),'PARAMETRI SISMICI'!$G$20*'PARAMETRI SISMICI'!$G$23*'PARAMETRI SISMICI'!$G$29*'PARAMETRI SISMICI'!$G$9*(('PARAMETRI SISMICI'!$G$26*'PARAMETRI SISMICI'!$G$27)/B459^2))))</f>
        <v>4.4213378130170969E-2</v>
      </c>
      <c r="D459" s="26">
        <f>1/'PARAMETRI SISMICI'!$G$19*IF(B459&lt;'PARAMETRI SISMICI'!$G$25,'PARAMETRI SISMICI'!$G$20*'PARAMETRI SISMICI'!$G$23*'PARAMETRI SISMICI'!$G$30*'PARAMETRI SISMICI'!$G$9*(B459/'PARAMETRI SISMICI'!$G$25+1/('PARAMETRI SISMICI'!$G$30*'PARAMETRI SISMICI'!$G$9)*(1-B459/'PARAMETRI SISMICI'!$G$25)),IF(B459&lt;'PARAMETRI SISMICI'!$G$26,'PARAMETRI SISMICI'!$G$20*'PARAMETRI SISMICI'!$G$23*'PARAMETRI SISMICI'!$G$30*'PARAMETRI SISMICI'!$G$9,IF(B459&lt;'PARAMETRI SISMICI'!$G$27,'PARAMETRI SISMICI'!$G$20*'PARAMETRI SISMICI'!$G$23*'PARAMETRI SISMICI'!$G$30*'PARAMETRI SISMICI'!$G$9*('PARAMETRI SISMICI'!$G$26/B459),'PARAMETRI SISMICI'!$G$20*'PARAMETRI SISMICI'!$G$23*'PARAMETRI SISMICI'!$G$30*'PARAMETRI SISMICI'!$G$9*(('PARAMETRI SISMICI'!$G$26*'PARAMETRI SISMICI'!$G$27)/B459^2))))</f>
        <v>1.5351867406309363E-2</v>
      </c>
      <c r="E459" s="5"/>
      <c r="F459" s="5"/>
      <c r="G459" s="5"/>
      <c r="H459" s="5"/>
      <c r="I459" s="5"/>
      <c r="J459" s="5"/>
      <c r="K459" s="5"/>
      <c r="L459" s="5"/>
      <c r="M459" s="5"/>
      <c r="N459" s="5"/>
    </row>
    <row r="460" spans="2:14" x14ac:dyDescent="0.25">
      <c r="B460" s="32">
        <f t="shared" ref="B460:B511" si="7">0.01+B459</f>
        <v>4.4899999999999487</v>
      </c>
      <c r="C460" s="26">
        <f>1/'PARAMETRI SISMICI'!$G$19*IF(B460&lt;'PARAMETRI SISMICI'!$G$25,'PARAMETRI SISMICI'!$G$20*'PARAMETRI SISMICI'!$G$23*'PARAMETRI SISMICI'!$G$29*'PARAMETRI SISMICI'!$G$9*(B460/'PARAMETRI SISMICI'!$G$25+1/('PARAMETRI SISMICI'!$G$29*'PARAMETRI SISMICI'!$G$9)*(1-B460/'PARAMETRI SISMICI'!$G$25)),IF(B460&lt;'PARAMETRI SISMICI'!$G$26,'PARAMETRI SISMICI'!$G$20*'PARAMETRI SISMICI'!$G$23*'PARAMETRI SISMICI'!$G$29*'PARAMETRI SISMICI'!$G$9,IF(B460&lt;'PARAMETRI SISMICI'!$G$27,'PARAMETRI SISMICI'!$G$20*'PARAMETRI SISMICI'!$G$23*'PARAMETRI SISMICI'!$G$29*'PARAMETRI SISMICI'!$G$9*('PARAMETRI SISMICI'!$G$26/B460),'PARAMETRI SISMICI'!$G$20*'PARAMETRI SISMICI'!$G$23*'PARAMETRI SISMICI'!$G$29*'PARAMETRI SISMICI'!$G$9*(('PARAMETRI SISMICI'!$G$26*'PARAMETRI SISMICI'!$G$27)/B460^2))))</f>
        <v>4.4016655890783449E-2</v>
      </c>
      <c r="D460" s="26">
        <f>1/'PARAMETRI SISMICI'!$G$19*IF(B460&lt;'PARAMETRI SISMICI'!$G$25,'PARAMETRI SISMICI'!$G$20*'PARAMETRI SISMICI'!$G$23*'PARAMETRI SISMICI'!$G$30*'PARAMETRI SISMICI'!$G$9*(B460/'PARAMETRI SISMICI'!$G$25+1/('PARAMETRI SISMICI'!$G$30*'PARAMETRI SISMICI'!$G$9)*(1-B460/'PARAMETRI SISMICI'!$G$25)),IF(B460&lt;'PARAMETRI SISMICI'!$G$26,'PARAMETRI SISMICI'!$G$20*'PARAMETRI SISMICI'!$G$23*'PARAMETRI SISMICI'!$G$30*'PARAMETRI SISMICI'!$G$9,IF(B460&lt;'PARAMETRI SISMICI'!$G$27,'PARAMETRI SISMICI'!$G$20*'PARAMETRI SISMICI'!$G$23*'PARAMETRI SISMICI'!$G$30*'PARAMETRI SISMICI'!$G$9*('PARAMETRI SISMICI'!$G$26/B460),'PARAMETRI SISMICI'!$G$20*'PARAMETRI SISMICI'!$G$23*'PARAMETRI SISMICI'!$G$30*'PARAMETRI SISMICI'!$G$9*(('PARAMETRI SISMICI'!$G$26*'PARAMETRI SISMICI'!$G$27)/B460^2))))</f>
        <v>1.5283561073188696E-2</v>
      </c>
      <c r="E460" s="5"/>
      <c r="F460" s="5"/>
      <c r="G460" s="5"/>
      <c r="H460" s="5"/>
      <c r="I460" s="5"/>
      <c r="J460" s="5"/>
      <c r="K460" s="5"/>
      <c r="L460" s="5"/>
      <c r="M460" s="5"/>
      <c r="N460" s="5"/>
    </row>
    <row r="461" spans="2:14" x14ac:dyDescent="0.25">
      <c r="B461" s="32">
        <f t="shared" si="7"/>
        <v>4.4999999999999485</v>
      </c>
      <c r="C461" s="26">
        <f>1/'PARAMETRI SISMICI'!$G$19*IF(B461&lt;'PARAMETRI SISMICI'!$G$25,'PARAMETRI SISMICI'!$G$20*'PARAMETRI SISMICI'!$G$23*'PARAMETRI SISMICI'!$G$29*'PARAMETRI SISMICI'!$G$9*(B461/'PARAMETRI SISMICI'!$G$25+1/('PARAMETRI SISMICI'!$G$29*'PARAMETRI SISMICI'!$G$9)*(1-B461/'PARAMETRI SISMICI'!$G$25)),IF(B461&lt;'PARAMETRI SISMICI'!$G$26,'PARAMETRI SISMICI'!$G$20*'PARAMETRI SISMICI'!$G$23*'PARAMETRI SISMICI'!$G$29*'PARAMETRI SISMICI'!$G$9,IF(B461&lt;'PARAMETRI SISMICI'!$G$27,'PARAMETRI SISMICI'!$G$20*'PARAMETRI SISMICI'!$G$23*'PARAMETRI SISMICI'!$G$29*'PARAMETRI SISMICI'!$G$9*('PARAMETRI SISMICI'!$G$26/B461),'PARAMETRI SISMICI'!$G$20*'PARAMETRI SISMICI'!$G$23*'PARAMETRI SISMICI'!$G$29*'PARAMETRI SISMICI'!$G$9*(('PARAMETRI SISMICI'!$G$26*'PARAMETRI SISMICI'!$G$27)/B461^2))))</f>
        <v>4.3821243675248561E-2</v>
      </c>
      <c r="D461" s="26">
        <f>1/'PARAMETRI SISMICI'!$G$19*IF(B461&lt;'PARAMETRI SISMICI'!$G$25,'PARAMETRI SISMICI'!$G$20*'PARAMETRI SISMICI'!$G$23*'PARAMETRI SISMICI'!$G$30*'PARAMETRI SISMICI'!$G$9*(B461/'PARAMETRI SISMICI'!$G$25+1/('PARAMETRI SISMICI'!$G$30*'PARAMETRI SISMICI'!$G$9)*(1-B461/'PARAMETRI SISMICI'!$G$25)),IF(B461&lt;'PARAMETRI SISMICI'!$G$26,'PARAMETRI SISMICI'!$G$20*'PARAMETRI SISMICI'!$G$23*'PARAMETRI SISMICI'!$G$30*'PARAMETRI SISMICI'!$G$9,IF(B461&lt;'PARAMETRI SISMICI'!$G$27,'PARAMETRI SISMICI'!$G$20*'PARAMETRI SISMICI'!$G$23*'PARAMETRI SISMICI'!$G$30*'PARAMETRI SISMICI'!$G$9*('PARAMETRI SISMICI'!$G$26/B461),'PARAMETRI SISMICI'!$G$20*'PARAMETRI SISMICI'!$G$23*'PARAMETRI SISMICI'!$G$30*'PARAMETRI SISMICI'!$G$9*(('PARAMETRI SISMICI'!$G$26*'PARAMETRI SISMICI'!$G$27)/B461^2))))</f>
        <v>1.5215709609461303E-2</v>
      </c>
      <c r="E461" s="5"/>
      <c r="F461" s="5"/>
      <c r="G461" s="5"/>
      <c r="H461" s="5"/>
      <c r="I461" s="5"/>
      <c r="J461" s="5"/>
      <c r="K461" s="5"/>
      <c r="L461" s="5"/>
      <c r="M461" s="5"/>
      <c r="N461" s="5"/>
    </row>
    <row r="462" spans="2:14" x14ac:dyDescent="0.25">
      <c r="B462" s="32">
        <f t="shared" si="7"/>
        <v>4.5099999999999483</v>
      </c>
      <c r="C462" s="26">
        <f>1/'PARAMETRI SISMICI'!$G$19*IF(B462&lt;'PARAMETRI SISMICI'!$G$25,'PARAMETRI SISMICI'!$G$20*'PARAMETRI SISMICI'!$G$23*'PARAMETRI SISMICI'!$G$29*'PARAMETRI SISMICI'!$G$9*(B462/'PARAMETRI SISMICI'!$G$25+1/('PARAMETRI SISMICI'!$G$29*'PARAMETRI SISMICI'!$G$9)*(1-B462/'PARAMETRI SISMICI'!$G$25)),IF(B462&lt;'PARAMETRI SISMICI'!$G$26,'PARAMETRI SISMICI'!$G$20*'PARAMETRI SISMICI'!$G$23*'PARAMETRI SISMICI'!$G$29*'PARAMETRI SISMICI'!$G$9,IF(B462&lt;'PARAMETRI SISMICI'!$G$27,'PARAMETRI SISMICI'!$G$20*'PARAMETRI SISMICI'!$G$23*'PARAMETRI SISMICI'!$G$29*'PARAMETRI SISMICI'!$G$9*('PARAMETRI SISMICI'!$G$26/B462),'PARAMETRI SISMICI'!$G$20*'PARAMETRI SISMICI'!$G$23*'PARAMETRI SISMICI'!$G$29*'PARAMETRI SISMICI'!$G$9*(('PARAMETRI SISMICI'!$G$26*'PARAMETRI SISMICI'!$G$27)/B462^2))))</f>
        <v>4.3627129877620241E-2</v>
      </c>
      <c r="D462" s="26">
        <f>1/'PARAMETRI SISMICI'!$G$19*IF(B462&lt;'PARAMETRI SISMICI'!$G$25,'PARAMETRI SISMICI'!$G$20*'PARAMETRI SISMICI'!$G$23*'PARAMETRI SISMICI'!$G$30*'PARAMETRI SISMICI'!$G$9*(B462/'PARAMETRI SISMICI'!$G$25+1/('PARAMETRI SISMICI'!$G$30*'PARAMETRI SISMICI'!$G$9)*(1-B462/'PARAMETRI SISMICI'!$G$25)),IF(B462&lt;'PARAMETRI SISMICI'!$G$26,'PARAMETRI SISMICI'!$G$20*'PARAMETRI SISMICI'!$G$23*'PARAMETRI SISMICI'!$G$30*'PARAMETRI SISMICI'!$G$9,IF(B462&lt;'PARAMETRI SISMICI'!$G$27,'PARAMETRI SISMICI'!$G$20*'PARAMETRI SISMICI'!$G$23*'PARAMETRI SISMICI'!$G$30*'PARAMETRI SISMICI'!$G$9*('PARAMETRI SISMICI'!$G$26/B462),'PARAMETRI SISMICI'!$G$20*'PARAMETRI SISMICI'!$G$23*'PARAMETRI SISMICI'!$G$30*'PARAMETRI SISMICI'!$G$9*(('PARAMETRI SISMICI'!$G$26*'PARAMETRI SISMICI'!$G$27)/B462^2))))</f>
        <v>1.5148308985284803E-2</v>
      </c>
      <c r="E462" s="5"/>
      <c r="F462" s="5"/>
      <c r="G462" s="5"/>
      <c r="H462" s="5"/>
      <c r="I462" s="5"/>
      <c r="J462" s="5"/>
      <c r="K462" s="5"/>
      <c r="L462" s="5"/>
      <c r="M462" s="5"/>
      <c r="N462" s="5"/>
    </row>
    <row r="463" spans="2:14" x14ac:dyDescent="0.25">
      <c r="B463" s="32">
        <f t="shared" si="7"/>
        <v>4.5199999999999481</v>
      </c>
      <c r="C463" s="26">
        <f>1/'PARAMETRI SISMICI'!$G$19*IF(B463&lt;'PARAMETRI SISMICI'!$G$25,'PARAMETRI SISMICI'!$G$20*'PARAMETRI SISMICI'!$G$23*'PARAMETRI SISMICI'!$G$29*'PARAMETRI SISMICI'!$G$9*(B463/'PARAMETRI SISMICI'!$G$25+1/('PARAMETRI SISMICI'!$G$29*'PARAMETRI SISMICI'!$G$9)*(1-B463/'PARAMETRI SISMICI'!$G$25)),IF(B463&lt;'PARAMETRI SISMICI'!$G$26,'PARAMETRI SISMICI'!$G$20*'PARAMETRI SISMICI'!$G$23*'PARAMETRI SISMICI'!$G$29*'PARAMETRI SISMICI'!$G$9,IF(B463&lt;'PARAMETRI SISMICI'!$G$27,'PARAMETRI SISMICI'!$G$20*'PARAMETRI SISMICI'!$G$23*'PARAMETRI SISMICI'!$G$29*'PARAMETRI SISMICI'!$G$9*('PARAMETRI SISMICI'!$G$26/B463),'PARAMETRI SISMICI'!$G$20*'PARAMETRI SISMICI'!$G$23*'PARAMETRI SISMICI'!$G$29*'PARAMETRI SISMICI'!$G$9*(('PARAMETRI SISMICI'!$G$26*'PARAMETRI SISMICI'!$G$27)/B463^2))))</f>
        <v>4.343430302019459E-2</v>
      </c>
      <c r="D463" s="26">
        <f>1/'PARAMETRI SISMICI'!$G$19*IF(B463&lt;'PARAMETRI SISMICI'!$G$25,'PARAMETRI SISMICI'!$G$20*'PARAMETRI SISMICI'!$G$23*'PARAMETRI SISMICI'!$G$30*'PARAMETRI SISMICI'!$G$9*(B463/'PARAMETRI SISMICI'!$G$25+1/('PARAMETRI SISMICI'!$G$30*'PARAMETRI SISMICI'!$G$9)*(1-B463/'PARAMETRI SISMICI'!$G$25)),IF(B463&lt;'PARAMETRI SISMICI'!$G$26,'PARAMETRI SISMICI'!$G$20*'PARAMETRI SISMICI'!$G$23*'PARAMETRI SISMICI'!$G$30*'PARAMETRI SISMICI'!$G$9,IF(B463&lt;'PARAMETRI SISMICI'!$G$27,'PARAMETRI SISMICI'!$G$20*'PARAMETRI SISMICI'!$G$23*'PARAMETRI SISMICI'!$G$30*'PARAMETRI SISMICI'!$G$9*('PARAMETRI SISMICI'!$G$26/B463),'PARAMETRI SISMICI'!$G$20*'PARAMETRI SISMICI'!$G$23*'PARAMETRI SISMICI'!$G$30*'PARAMETRI SISMICI'!$G$9*(('PARAMETRI SISMICI'!$G$26*'PARAMETRI SISMICI'!$G$27)/B463^2))))</f>
        <v>1.5081355215345342E-2</v>
      </c>
      <c r="E463" s="5"/>
      <c r="F463" s="5"/>
      <c r="G463" s="5"/>
      <c r="H463" s="5"/>
      <c r="I463" s="5"/>
      <c r="J463" s="5"/>
      <c r="K463" s="5"/>
      <c r="L463" s="5"/>
      <c r="M463" s="5"/>
      <c r="N463" s="5"/>
    </row>
    <row r="464" spans="2:14" x14ac:dyDescent="0.25">
      <c r="B464" s="32">
        <f t="shared" si="7"/>
        <v>4.5299999999999478</v>
      </c>
      <c r="C464" s="26">
        <f>1/'PARAMETRI SISMICI'!$G$19*IF(B464&lt;'PARAMETRI SISMICI'!$G$25,'PARAMETRI SISMICI'!$G$20*'PARAMETRI SISMICI'!$G$23*'PARAMETRI SISMICI'!$G$29*'PARAMETRI SISMICI'!$G$9*(B464/'PARAMETRI SISMICI'!$G$25+1/('PARAMETRI SISMICI'!$G$29*'PARAMETRI SISMICI'!$G$9)*(1-B464/'PARAMETRI SISMICI'!$G$25)),IF(B464&lt;'PARAMETRI SISMICI'!$G$26,'PARAMETRI SISMICI'!$G$20*'PARAMETRI SISMICI'!$G$23*'PARAMETRI SISMICI'!$G$29*'PARAMETRI SISMICI'!$G$9,IF(B464&lt;'PARAMETRI SISMICI'!$G$27,'PARAMETRI SISMICI'!$G$20*'PARAMETRI SISMICI'!$G$23*'PARAMETRI SISMICI'!$G$29*'PARAMETRI SISMICI'!$G$9*('PARAMETRI SISMICI'!$G$26/B464),'PARAMETRI SISMICI'!$G$20*'PARAMETRI SISMICI'!$G$23*'PARAMETRI SISMICI'!$G$29*'PARAMETRI SISMICI'!$G$9*(('PARAMETRI SISMICI'!$G$26*'PARAMETRI SISMICI'!$G$27)/B464^2))))</f>
        <v>4.3242751751813198E-2</v>
      </c>
      <c r="D464" s="26">
        <f>1/'PARAMETRI SISMICI'!$G$19*IF(B464&lt;'PARAMETRI SISMICI'!$G$25,'PARAMETRI SISMICI'!$G$20*'PARAMETRI SISMICI'!$G$23*'PARAMETRI SISMICI'!$G$30*'PARAMETRI SISMICI'!$G$9*(B464/'PARAMETRI SISMICI'!$G$25+1/('PARAMETRI SISMICI'!$G$30*'PARAMETRI SISMICI'!$G$9)*(1-B464/'PARAMETRI SISMICI'!$G$25)),IF(B464&lt;'PARAMETRI SISMICI'!$G$26,'PARAMETRI SISMICI'!$G$20*'PARAMETRI SISMICI'!$G$23*'PARAMETRI SISMICI'!$G$30*'PARAMETRI SISMICI'!$G$9,IF(B464&lt;'PARAMETRI SISMICI'!$G$27,'PARAMETRI SISMICI'!$G$20*'PARAMETRI SISMICI'!$G$23*'PARAMETRI SISMICI'!$G$30*'PARAMETRI SISMICI'!$G$9*('PARAMETRI SISMICI'!$G$26/B464),'PARAMETRI SISMICI'!$G$20*'PARAMETRI SISMICI'!$G$23*'PARAMETRI SISMICI'!$G$30*'PARAMETRI SISMICI'!$G$9*(('PARAMETRI SISMICI'!$G$26*'PARAMETRI SISMICI'!$G$27)/B464^2))))</f>
        <v>1.5014844358268468E-2</v>
      </c>
      <c r="E464" s="5"/>
      <c r="F464" s="5"/>
      <c r="G464" s="5"/>
      <c r="H464" s="5"/>
      <c r="I464" s="5"/>
      <c r="J464" s="5"/>
      <c r="K464" s="5"/>
      <c r="L464" s="5"/>
      <c r="M464" s="5"/>
      <c r="N464" s="5"/>
    </row>
    <row r="465" spans="2:14" x14ac:dyDescent="0.25">
      <c r="B465" s="32">
        <f t="shared" si="7"/>
        <v>4.5399999999999476</v>
      </c>
      <c r="C465" s="26">
        <f>1/'PARAMETRI SISMICI'!$G$19*IF(B465&lt;'PARAMETRI SISMICI'!$G$25,'PARAMETRI SISMICI'!$G$20*'PARAMETRI SISMICI'!$G$23*'PARAMETRI SISMICI'!$G$29*'PARAMETRI SISMICI'!$G$9*(B465/'PARAMETRI SISMICI'!$G$25+1/('PARAMETRI SISMICI'!$G$29*'PARAMETRI SISMICI'!$G$9)*(1-B465/'PARAMETRI SISMICI'!$G$25)),IF(B465&lt;'PARAMETRI SISMICI'!$G$26,'PARAMETRI SISMICI'!$G$20*'PARAMETRI SISMICI'!$G$23*'PARAMETRI SISMICI'!$G$29*'PARAMETRI SISMICI'!$G$9,IF(B465&lt;'PARAMETRI SISMICI'!$G$27,'PARAMETRI SISMICI'!$G$20*'PARAMETRI SISMICI'!$G$23*'PARAMETRI SISMICI'!$G$29*'PARAMETRI SISMICI'!$G$9*('PARAMETRI SISMICI'!$G$26/B465),'PARAMETRI SISMICI'!$G$20*'PARAMETRI SISMICI'!$G$23*'PARAMETRI SISMICI'!$G$29*'PARAMETRI SISMICI'!$G$9*(('PARAMETRI SISMICI'!$G$26*'PARAMETRI SISMICI'!$G$27)/B465^2))))</f>
        <v>4.3052464846192608E-2</v>
      </c>
      <c r="D465" s="26">
        <f>1/'PARAMETRI SISMICI'!$G$19*IF(B465&lt;'PARAMETRI SISMICI'!$G$25,'PARAMETRI SISMICI'!$G$20*'PARAMETRI SISMICI'!$G$23*'PARAMETRI SISMICI'!$G$30*'PARAMETRI SISMICI'!$G$9*(B465/'PARAMETRI SISMICI'!$G$25+1/('PARAMETRI SISMICI'!$G$30*'PARAMETRI SISMICI'!$G$9)*(1-B465/'PARAMETRI SISMICI'!$G$25)),IF(B465&lt;'PARAMETRI SISMICI'!$G$26,'PARAMETRI SISMICI'!$G$20*'PARAMETRI SISMICI'!$G$23*'PARAMETRI SISMICI'!$G$30*'PARAMETRI SISMICI'!$G$9,IF(B465&lt;'PARAMETRI SISMICI'!$G$27,'PARAMETRI SISMICI'!$G$20*'PARAMETRI SISMICI'!$G$23*'PARAMETRI SISMICI'!$G$30*'PARAMETRI SISMICI'!$G$9*('PARAMETRI SISMICI'!$G$26/B465),'PARAMETRI SISMICI'!$G$20*'PARAMETRI SISMICI'!$G$23*'PARAMETRI SISMICI'!$G$30*'PARAMETRI SISMICI'!$G$9*(('PARAMETRI SISMICI'!$G$26*'PARAMETRI SISMICI'!$G$27)/B465^2))))</f>
        <v>1.4948772516039099E-2</v>
      </c>
      <c r="E465" s="5"/>
      <c r="F465" s="5"/>
      <c r="G465" s="5"/>
      <c r="H465" s="5"/>
      <c r="I465" s="5"/>
      <c r="J465" s="5"/>
      <c r="K465" s="5"/>
      <c r="L465" s="5"/>
      <c r="M465" s="5"/>
      <c r="N465" s="5"/>
    </row>
    <row r="466" spans="2:14" x14ac:dyDescent="0.25">
      <c r="B466" s="32">
        <f t="shared" si="7"/>
        <v>4.5499999999999474</v>
      </c>
      <c r="C466" s="26">
        <f>1/'PARAMETRI SISMICI'!$G$19*IF(B466&lt;'PARAMETRI SISMICI'!$G$25,'PARAMETRI SISMICI'!$G$20*'PARAMETRI SISMICI'!$G$23*'PARAMETRI SISMICI'!$G$29*'PARAMETRI SISMICI'!$G$9*(B466/'PARAMETRI SISMICI'!$G$25+1/('PARAMETRI SISMICI'!$G$29*'PARAMETRI SISMICI'!$G$9)*(1-B466/'PARAMETRI SISMICI'!$G$25)),IF(B466&lt;'PARAMETRI SISMICI'!$G$26,'PARAMETRI SISMICI'!$G$20*'PARAMETRI SISMICI'!$G$23*'PARAMETRI SISMICI'!$G$29*'PARAMETRI SISMICI'!$G$9,IF(B466&lt;'PARAMETRI SISMICI'!$G$27,'PARAMETRI SISMICI'!$G$20*'PARAMETRI SISMICI'!$G$23*'PARAMETRI SISMICI'!$G$29*'PARAMETRI SISMICI'!$G$9*('PARAMETRI SISMICI'!$G$26/B466),'PARAMETRI SISMICI'!$G$20*'PARAMETRI SISMICI'!$G$23*'PARAMETRI SISMICI'!$G$29*'PARAMETRI SISMICI'!$G$9*(('PARAMETRI SISMICI'!$G$26*'PARAMETRI SISMICI'!$G$27)/B466^2))))</f>
        <v>4.286343120027937E-2</v>
      </c>
      <c r="D466" s="26">
        <f>1/'PARAMETRI SISMICI'!$G$19*IF(B466&lt;'PARAMETRI SISMICI'!$G$25,'PARAMETRI SISMICI'!$G$20*'PARAMETRI SISMICI'!$G$23*'PARAMETRI SISMICI'!$G$30*'PARAMETRI SISMICI'!$G$9*(B466/'PARAMETRI SISMICI'!$G$25+1/('PARAMETRI SISMICI'!$G$30*'PARAMETRI SISMICI'!$G$9)*(1-B466/'PARAMETRI SISMICI'!$G$25)),IF(B466&lt;'PARAMETRI SISMICI'!$G$26,'PARAMETRI SISMICI'!$G$20*'PARAMETRI SISMICI'!$G$23*'PARAMETRI SISMICI'!$G$30*'PARAMETRI SISMICI'!$G$9,IF(B466&lt;'PARAMETRI SISMICI'!$G$27,'PARAMETRI SISMICI'!$G$20*'PARAMETRI SISMICI'!$G$23*'PARAMETRI SISMICI'!$G$30*'PARAMETRI SISMICI'!$G$9*('PARAMETRI SISMICI'!$G$26/B466),'PARAMETRI SISMICI'!$G$20*'PARAMETRI SISMICI'!$G$23*'PARAMETRI SISMICI'!$G$30*'PARAMETRI SISMICI'!$G$9*(('PARAMETRI SISMICI'!$G$26*'PARAMETRI SISMICI'!$G$27)/B466^2))))</f>
        <v>1.4883135833430336E-2</v>
      </c>
      <c r="E466" s="5"/>
      <c r="F466" s="5"/>
      <c r="G466" s="5"/>
      <c r="H466" s="5"/>
      <c r="I466" s="5"/>
      <c r="J466" s="5"/>
      <c r="K466" s="5"/>
      <c r="L466" s="5"/>
      <c r="M466" s="5"/>
      <c r="N466" s="5"/>
    </row>
    <row r="467" spans="2:14" x14ac:dyDescent="0.25">
      <c r="B467" s="32">
        <f t="shared" si="7"/>
        <v>4.5599999999999472</v>
      </c>
      <c r="C467" s="26">
        <f>1/'PARAMETRI SISMICI'!$G$19*IF(B467&lt;'PARAMETRI SISMICI'!$G$25,'PARAMETRI SISMICI'!$G$20*'PARAMETRI SISMICI'!$G$23*'PARAMETRI SISMICI'!$G$29*'PARAMETRI SISMICI'!$G$9*(B467/'PARAMETRI SISMICI'!$G$25+1/('PARAMETRI SISMICI'!$G$29*'PARAMETRI SISMICI'!$G$9)*(1-B467/'PARAMETRI SISMICI'!$G$25)),IF(B467&lt;'PARAMETRI SISMICI'!$G$26,'PARAMETRI SISMICI'!$G$20*'PARAMETRI SISMICI'!$G$23*'PARAMETRI SISMICI'!$G$29*'PARAMETRI SISMICI'!$G$9,IF(B467&lt;'PARAMETRI SISMICI'!$G$27,'PARAMETRI SISMICI'!$G$20*'PARAMETRI SISMICI'!$G$23*'PARAMETRI SISMICI'!$G$29*'PARAMETRI SISMICI'!$G$9*('PARAMETRI SISMICI'!$G$26/B467),'PARAMETRI SISMICI'!$G$20*'PARAMETRI SISMICI'!$G$23*'PARAMETRI SISMICI'!$G$29*'PARAMETRI SISMICI'!$G$9*(('PARAMETRI SISMICI'!$G$26*'PARAMETRI SISMICI'!$G$27)/B467^2))))</f>
        <v>4.2675639832630403E-2</v>
      </c>
      <c r="D467" s="26">
        <f>1/'PARAMETRI SISMICI'!$G$19*IF(B467&lt;'PARAMETRI SISMICI'!$G$25,'PARAMETRI SISMICI'!$G$20*'PARAMETRI SISMICI'!$G$23*'PARAMETRI SISMICI'!$G$30*'PARAMETRI SISMICI'!$G$9*(B467/'PARAMETRI SISMICI'!$G$25+1/('PARAMETRI SISMICI'!$G$30*'PARAMETRI SISMICI'!$G$9)*(1-B467/'PARAMETRI SISMICI'!$G$25)),IF(B467&lt;'PARAMETRI SISMICI'!$G$26,'PARAMETRI SISMICI'!$G$20*'PARAMETRI SISMICI'!$G$23*'PARAMETRI SISMICI'!$G$30*'PARAMETRI SISMICI'!$G$9,IF(B467&lt;'PARAMETRI SISMICI'!$G$27,'PARAMETRI SISMICI'!$G$20*'PARAMETRI SISMICI'!$G$23*'PARAMETRI SISMICI'!$G$30*'PARAMETRI SISMICI'!$G$9*('PARAMETRI SISMICI'!$G$26/B467),'PARAMETRI SISMICI'!$G$20*'PARAMETRI SISMICI'!$G$23*'PARAMETRI SISMICI'!$G$30*'PARAMETRI SISMICI'!$G$9*(('PARAMETRI SISMICI'!$G$26*'PARAMETRI SISMICI'!$G$27)/B467^2))))</f>
        <v>1.4817930497441109E-2</v>
      </c>
      <c r="E467" s="5"/>
      <c r="F467" s="5"/>
      <c r="G467" s="5"/>
      <c r="H467" s="5"/>
      <c r="I467" s="5"/>
      <c r="J467" s="5"/>
      <c r="K467" s="5"/>
      <c r="L467" s="5"/>
      <c r="M467" s="5"/>
      <c r="N467" s="5"/>
    </row>
    <row r="468" spans="2:14" x14ac:dyDescent="0.25">
      <c r="B468" s="32">
        <f t="shared" si="7"/>
        <v>4.569999999999947</v>
      </c>
      <c r="C468" s="26">
        <f>1/'PARAMETRI SISMICI'!$G$19*IF(B468&lt;'PARAMETRI SISMICI'!$G$25,'PARAMETRI SISMICI'!$G$20*'PARAMETRI SISMICI'!$G$23*'PARAMETRI SISMICI'!$G$29*'PARAMETRI SISMICI'!$G$9*(B468/'PARAMETRI SISMICI'!$G$25+1/('PARAMETRI SISMICI'!$G$29*'PARAMETRI SISMICI'!$G$9)*(1-B468/'PARAMETRI SISMICI'!$G$25)),IF(B468&lt;'PARAMETRI SISMICI'!$G$26,'PARAMETRI SISMICI'!$G$20*'PARAMETRI SISMICI'!$G$23*'PARAMETRI SISMICI'!$G$29*'PARAMETRI SISMICI'!$G$9,IF(B468&lt;'PARAMETRI SISMICI'!$G$27,'PARAMETRI SISMICI'!$G$20*'PARAMETRI SISMICI'!$G$23*'PARAMETRI SISMICI'!$G$29*'PARAMETRI SISMICI'!$G$9*('PARAMETRI SISMICI'!$G$26/B468),'PARAMETRI SISMICI'!$G$20*'PARAMETRI SISMICI'!$G$23*'PARAMETRI SISMICI'!$G$29*'PARAMETRI SISMICI'!$G$9*(('PARAMETRI SISMICI'!$G$26*'PARAMETRI SISMICI'!$G$27)/B468^2))))</f>
        <v>4.2489079881818138E-2</v>
      </c>
      <c r="D468" s="26">
        <f>1/'PARAMETRI SISMICI'!$G$19*IF(B468&lt;'PARAMETRI SISMICI'!$G$25,'PARAMETRI SISMICI'!$G$20*'PARAMETRI SISMICI'!$G$23*'PARAMETRI SISMICI'!$G$30*'PARAMETRI SISMICI'!$G$9*(B468/'PARAMETRI SISMICI'!$G$25+1/('PARAMETRI SISMICI'!$G$30*'PARAMETRI SISMICI'!$G$9)*(1-B468/'PARAMETRI SISMICI'!$G$25)),IF(B468&lt;'PARAMETRI SISMICI'!$G$26,'PARAMETRI SISMICI'!$G$20*'PARAMETRI SISMICI'!$G$23*'PARAMETRI SISMICI'!$G$30*'PARAMETRI SISMICI'!$G$9,IF(B468&lt;'PARAMETRI SISMICI'!$G$27,'PARAMETRI SISMICI'!$G$20*'PARAMETRI SISMICI'!$G$23*'PARAMETRI SISMICI'!$G$30*'PARAMETRI SISMICI'!$G$9*('PARAMETRI SISMICI'!$G$26/B468),'PARAMETRI SISMICI'!$G$20*'PARAMETRI SISMICI'!$G$23*'PARAMETRI SISMICI'!$G$30*'PARAMETRI SISMICI'!$G$9*(('PARAMETRI SISMICI'!$G$26*'PARAMETRI SISMICI'!$G$27)/B468^2))))</f>
        <v>1.4753152736742407E-2</v>
      </c>
      <c r="E468" s="5"/>
      <c r="F468" s="5"/>
      <c r="G468" s="5"/>
      <c r="H468" s="5"/>
      <c r="I468" s="5"/>
      <c r="J468" s="5"/>
      <c r="K468" s="5"/>
      <c r="L468" s="5"/>
      <c r="M468" s="5"/>
      <c r="N468" s="5"/>
    </row>
    <row r="469" spans="2:14" x14ac:dyDescent="0.25">
      <c r="B469" s="32">
        <f t="shared" si="7"/>
        <v>4.5799999999999468</v>
      </c>
      <c r="C469" s="26">
        <f>1/'PARAMETRI SISMICI'!$G$19*IF(B469&lt;'PARAMETRI SISMICI'!$G$25,'PARAMETRI SISMICI'!$G$20*'PARAMETRI SISMICI'!$G$23*'PARAMETRI SISMICI'!$G$29*'PARAMETRI SISMICI'!$G$9*(B469/'PARAMETRI SISMICI'!$G$25+1/('PARAMETRI SISMICI'!$G$29*'PARAMETRI SISMICI'!$G$9)*(1-B469/'PARAMETRI SISMICI'!$G$25)),IF(B469&lt;'PARAMETRI SISMICI'!$G$26,'PARAMETRI SISMICI'!$G$20*'PARAMETRI SISMICI'!$G$23*'PARAMETRI SISMICI'!$G$29*'PARAMETRI SISMICI'!$G$9,IF(B469&lt;'PARAMETRI SISMICI'!$G$27,'PARAMETRI SISMICI'!$G$20*'PARAMETRI SISMICI'!$G$23*'PARAMETRI SISMICI'!$G$29*'PARAMETRI SISMICI'!$G$9*('PARAMETRI SISMICI'!$G$26/B469),'PARAMETRI SISMICI'!$G$20*'PARAMETRI SISMICI'!$G$23*'PARAMETRI SISMICI'!$G$29*'PARAMETRI SISMICI'!$G$9*(('PARAMETRI SISMICI'!$G$26*'PARAMETRI SISMICI'!$G$27)/B469^2))))</f>
        <v>4.2303740604859925E-2</v>
      </c>
      <c r="D469" s="26">
        <f>1/'PARAMETRI SISMICI'!$G$19*IF(B469&lt;'PARAMETRI SISMICI'!$G$25,'PARAMETRI SISMICI'!$G$20*'PARAMETRI SISMICI'!$G$23*'PARAMETRI SISMICI'!$G$30*'PARAMETRI SISMICI'!$G$9*(B469/'PARAMETRI SISMICI'!$G$25+1/('PARAMETRI SISMICI'!$G$30*'PARAMETRI SISMICI'!$G$9)*(1-B469/'PARAMETRI SISMICI'!$G$25)),IF(B469&lt;'PARAMETRI SISMICI'!$G$26,'PARAMETRI SISMICI'!$G$20*'PARAMETRI SISMICI'!$G$23*'PARAMETRI SISMICI'!$G$30*'PARAMETRI SISMICI'!$G$9,IF(B469&lt;'PARAMETRI SISMICI'!$G$27,'PARAMETRI SISMICI'!$G$20*'PARAMETRI SISMICI'!$G$23*'PARAMETRI SISMICI'!$G$30*'PARAMETRI SISMICI'!$G$9*('PARAMETRI SISMICI'!$G$26/B469),'PARAMETRI SISMICI'!$G$20*'PARAMETRI SISMICI'!$G$23*'PARAMETRI SISMICI'!$G$30*'PARAMETRI SISMICI'!$G$9*(('PARAMETRI SISMICI'!$G$26*'PARAMETRI SISMICI'!$G$27)/B469^2))))</f>
        <v>1.4688798821131917E-2</v>
      </c>
      <c r="E469" s="5"/>
      <c r="F469" s="5"/>
      <c r="G469" s="5"/>
      <c r="H469" s="5"/>
      <c r="I469" s="5"/>
      <c r="J469" s="5"/>
      <c r="K469" s="5"/>
      <c r="L469" s="5"/>
      <c r="M469" s="5"/>
      <c r="N469" s="5"/>
    </row>
    <row r="470" spans="2:14" x14ac:dyDescent="0.25">
      <c r="B470" s="32">
        <f t="shared" si="7"/>
        <v>4.5899999999999466</v>
      </c>
      <c r="C470" s="26">
        <f>1/'PARAMETRI SISMICI'!$G$19*IF(B470&lt;'PARAMETRI SISMICI'!$G$25,'PARAMETRI SISMICI'!$G$20*'PARAMETRI SISMICI'!$G$23*'PARAMETRI SISMICI'!$G$29*'PARAMETRI SISMICI'!$G$9*(B470/'PARAMETRI SISMICI'!$G$25+1/('PARAMETRI SISMICI'!$G$29*'PARAMETRI SISMICI'!$G$9)*(1-B470/'PARAMETRI SISMICI'!$G$25)),IF(B470&lt;'PARAMETRI SISMICI'!$G$26,'PARAMETRI SISMICI'!$G$20*'PARAMETRI SISMICI'!$G$23*'PARAMETRI SISMICI'!$G$29*'PARAMETRI SISMICI'!$G$9,IF(B470&lt;'PARAMETRI SISMICI'!$G$27,'PARAMETRI SISMICI'!$G$20*'PARAMETRI SISMICI'!$G$23*'PARAMETRI SISMICI'!$G$29*'PARAMETRI SISMICI'!$G$9*('PARAMETRI SISMICI'!$G$26/B470),'PARAMETRI SISMICI'!$G$20*'PARAMETRI SISMICI'!$G$23*'PARAMETRI SISMICI'!$G$29*'PARAMETRI SISMICI'!$G$9*(('PARAMETRI SISMICI'!$G$26*'PARAMETRI SISMICI'!$G$27)/B470^2))))</f>
        <v>4.2119611375671447E-2</v>
      </c>
      <c r="D470" s="26">
        <f>1/'PARAMETRI SISMICI'!$G$19*IF(B470&lt;'PARAMETRI SISMICI'!$G$25,'PARAMETRI SISMICI'!$G$20*'PARAMETRI SISMICI'!$G$23*'PARAMETRI SISMICI'!$G$30*'PARAMETRI SISMICI'!$G$9*(B470/'PARAMETRI SISMICI'!$G$25+1/('PARAMETRI SISMICI'!$G$30*'PARAMETRI SISMICI'!$G$9)*(1-B470/'PARAMETRI SISMICI'!$G$25)),IF(B470&lt;'PARAMETRI SISMICI'!$G$26,'PARAMETRI SISMICI'!$G$20*'PARAMETRI SISMICI'!$G$23*'PARAMETRI SISMICI'!$G$30*'PARAMETRI SISMICI'!$G$9,IF(B470&lt;'PARAMETRI SISMICI'!$G$27,'PARAMETRI SISMICI'!$G$20*'PARAMETRI SISMICI'!$G$23*'PARAMETRI SISMICI'!$G$30*'PARAMETRI SISMICI'!$G$9*('PARAMETRI SISMICI'!$G$26/B470),'PARAMETRI SISMICI'!$G$20*'PARAMETRI SISMICI'!$G$23*'PARAMETRI SISMICI'!$G$30*'PARAMETRI SISMICI'!$G$9*(('PARAMETRI SISMICI'!$G$26*'PARAMETRI SISMICI'!$G$27)/B470^2))))</f>
        <v>1.4624865060997031E-2</v>
      </c>
      <c r="E470" s="5"/>
      <c r="F470" s="5"/>
      <c r="G470" s="5"/>
      <c r="H470" s="5"/>
      <c r="I470" s="5"/>
      <c r="J470" s="5"/>
      <c r="K470" s="5"/>
      <c r="L470" s="5"/>
      <c r="M470" s="5"/>
      <c r="N470" s="5"/>
    </row>
    <row r="471" spans="2:14" x14ac:dyDescent="0.25">
      <c r="B471" s="32">
        <f t="shared" si="7"/>
        <v>4.5999999999999464</v>
      </c>
      <c r="C471" s="26">
        <f>1/'PARAMETRI SISMICI'!$G$19*IF(B471&lt;'PARAMETRI SISMICI'!$G$25,'PARAMETRI SISMICI'!$G$20*'PARAMETRI SISMICI'!$G$23*'PARAMETRI SISMICI'!$G$29*'PARAMETRI SISMICI'!$G$9*(B471/'PARAMETRI SISMICI'!$G$25+1/('PARAMETRI SISMICI'!$G$29*'PARAMETRI SISMICI'!$G$9)*(1-B471/'PARAMETRI SISMICI'!$G$25)),IF(B471&lt;'PARAMETRI SISMICI'!$G$26,'PARAMETRI SISMICI'!$G$20*'PARAMETRI SISMICI'!$G$23*'PARAMETRI SISMICI'!$G$29*'PARAMETRI SISMICI'!$G$9,IF(B471&lt;'PARAMETRI SISMICI'!$G$27,'PARAMETRI SISMICI'!$G$20*'PARAMETRI SISMICI'!$G$23*'PARAMETRI SISMICI'!$G$29*'PARAMETRI SISMICI'!$G$9*('PARAMETRI SISMICI'!$G$26/B471),'PARAMETRI SISMICI'!$G$20*'PARAMETRI SISMICI'!$G$23*'PARAMETRI SISMICI'!$G$29*'PARAMETRI SISMICI'!$G$9*(('PARAMETRI SISMICI'!$G$26*'PARAMETRI SISMICI'!$G$27)/B471^2))))</f>
        <v>4.1936681683543656E-2</v>
      </c>
      <c r="D471" s="26">
        <f>1/'PARAMETRI SISMICI'!$G$19*IF(B471&lt;'PARAMETRI SISMICI'!$G$25,'PARAMETRI SISMICI'!$G$20*'PARAMETRI SISMICI'!$G$23*'PARAMETRI SISMICI'!$G$30*'PARAMETRI SISMICI'!$G$9*(B471/'PARAMETRI SISMICI'!$G$25+1/('PARAMETRI SISMICI'!$G$30*'PARAMETRI SISMICI'!$G$9)*(1-B471/'PARAMETRI SISMICI'!$G$25)),IF(B471&lt;'PARAMETRI SISMICI'!$G$26,'PARAMETRI SISMICI'!$G$20*'PARAMETRI SISMICI'!$G$23*'PARAMETRI SISMICI'!$G$30*'PARAMETRI SISMICI'!$G$9,IF(B471&lt;'PARAMETRI SISMICI'!$G$27,'PARAMETRI SISMICI'!$G$20*'PARAMETRI SISMICI'!$G$23*'PARAMETRI SISMICI'!$G$30*'PARAMETRI SISMICI'!$G$9*('PARAMETRI SISMICI'!$G$26/B471),'PARAMETRI SISMICI'!$G$20*'PARAMETRI SISMICI'!$G$23*'PARAMETRI SISMICI'!$G$30*'PARAMETRI SISMICI'!$G$9*(('PARAMETRI SISMICI'!$G$26*'PARAMETRI SISMICI'!$G$27)/B471^2))))</f>
        <v>1.4561347806785989E-2</v>
      </c>
      <c r="E471" s="5"/>
      <c r="F471" s="5"/>
      <c r="G471" s="5"/>
      <c r="H471" s="5"/>
      <c r="I471" s="5"/>
      <c r="J471" s="5"/>
      <c r="K471" s="5"/>
      <c r="L471" s="5"/>
      <c r="M471" s="5"/>
      <c r="N471" s="5"/>
    </row>
    <row r="472" spans="2:14" x14ac:dyDescent="0.25">
      <c r="B472" s="32">
        <f t="shared" si="7"/>
        <v>4.6099999999999461</v>
      </c>
      <c r="C472" s="26">
        <f>1/'PARAMETRI SISMICI'!$G$19*IF(B472&lt;'PARAMETRI SISMICI'!$G$25,'PARAMETRI SISMICI'!$G$20*'PARAMETRI SISMICI'!$G$23*'PARAMETRI SISMICI'!$G$29*'PARAMETRI SISMICI'!$G$9*(B472/'PARAMETRI SISMICI'!$G$25+1/('PARAMETRI SISMICI'!$G$29*'PARAMETRI SISMICI'!$G$9)*(1-B472/'PARAMETRI SISMICI'!$G$25)),IF(B472&lt;'PARAMETRI SISMICI'!$G$26,'PARAMETRI SISMICI'!$G$20*'PARAMETRI SISMICI'!$G$23*'PARAMETRI SISMICI'!$G$29*'PARAMETRI SISMICI'!$G$9,IF(B472&lt;'PARAMETRI SISMICI'!$G$27,'PARAMETRI SISMICI'!$G$20*'PARAMETRI SISMICI'!$G$23*'PARAMETRI SISMICI'!$G$29*'PARAMETRI SISMICI'!$G$9*('PARAMETRI SISMICI'!$G$26/B472),'PARAMETRI SISMICI'!$G$20*'PARAMETRI SISMICI'!$G$23*'PARAMETRI SISMICI'!$G$29*'PARAMETRI SISMICI'!$G$9*(('PARAMETRI SISMICI'!$G$26*'PARAMETRI SISMICI'!$G$27)/B472^2))))</f>
        <v>4.17549411316427E-2</v>
      </c>
      <c r="D472" s="26">
        <f>1/'PARAMETRI SISMICI'!$G$19*IF(B472&lt;'PARAMETRI SISMICI'!$G$25,'PARAMETRI SISMICI'!$G$20*'PARAMETRI SISMICI'!$G$23*'PARAMETRI SISMICI'!$G$30*'PARAMETRI SISMICI'!$G$9*(B472/'PARAMETRI SISMICI'!$G$25+1/('PARAMETRI SISMICI'!$G$30*'PARAMETRI SISMICI'!$G$9)*(1-B472/'PARAMETRI SISMICI'!$G$25)),IF(B472&lt;'PARAMETRI SISMICI'!$G$26,'PARAMETRI SISMICI'!$G$20*'PARAMETRI SISMICI'!$G$23*'PARAMETRI SISMICI'!$G$30*'PARAMETRI SISMICI'!$G$9,IF(B472&lt;'PARAMETRI SISMICI'!$G$27,'PARAMETRI SISMICI'!$G$20*'PARAMETRI SISMICI'!$G$23*'PARAMETRI SISMICI'!$G$30*'PARAMETRI SISMICI'!$G$9*('PARAMETRI SISMICI'!$G$26/B472),'PARAMETRI SISMICI'!$G$20*'PARAMETRI SISMICI'!$G$23*'PARAMETRI SISMICI'!$G$30*'PARAMETRI SISMICI'!$G$9*(('PARAMETRI SISMICI'!$G$26*'PARAMETRI SISMICI'!$G$27)/B472^2))))</f>
        <v>1.4498243448487044E-2</v>
      </c>
      <c r="E472" s="5"/>
      <c r="F472" s="5"/>
      <c r="G472" s="5"/>
      <c r="H472" s="5"/>
      <c r="I472" s="5"/>
      <c r="J472" s="5"/>
      <c r="K472" s="5"/>
      <c r="L472" s="5"/>
      <c r="M472" s="5"/>
      <c r="N472" s="5"/>
    </row>
    <row r="473" spans="2:14" x14ac:dyDescent="0.25">
      <c r="B473" s="32">
        <f t="shared" si="7"/>
        <v>4.6199999999999459</v>
      </c>
      <c r="C473" s="26">
        <f>1/'PARAMETRI SISMICI'!$G$19*IF(B473&lt;'PARAMETRI SISMICI'!$G$25,'PARAMETRI SISMICI'!$G$20*'PARAMETRI SISMICI'!$G$23*'PARAMETRI SISMICI'!$G$29*'PARAMETRI SISMICI'!$G$9*(B473/'PARAMETRI SISMICI'!$G$25+1/('PARAMETRI SISMICI'!$G$29*'PARAMETRI SISMICI'!$G$9)*(1-B473/'PARAMETRI SISMICI'!$G$25)),IF(B473&lt;'PARAMETRI SISMICI'!$G$26,'PARAMETRI SISMICI'!$G$20*'PARAMETRI SISMICI'!$G$23*'PARAMETRI SISMICI'!$G$29*'PARAMETRI SISMICI'!$G$9,IF(B473&lt;'PARAMETRI SISMICI'!$G$27,'PARAMETRI SISMICI'!$G$20*'PARAMETRI SISMICI'!$G$23*'PARAMETRI SISMICI'!$G$29*'PARAMETRI SISMICI'!$G$9*('PARAMETRI SISMICI'!$G$26/B473),'PARAMETRI SISMICI'!$G$20*'PARAMETRI SISMICI'!$G$23*'PARAMETRI SISMICI'!$G$29*'PARAMETRI SISMICI'!$G$9*(('PARAMETRI SISMICI'!$G$26*'PARAMETRI SISMICI'!$G$27)/B473^2))))</f>
        <v>4.1574379435532688E-2</v>
      </c>
      <c r="D473" s="26">
        <f>1/'PARAMETRI SISMICI'!$G$19*IF(B473&lt;'PARAMETRI SISMICI'!$G$25,'PARAMETRI SISMICI'!$G$20*'PARAMETRI SISMICI'!$G$23*'PARAMETRI SISMICI'!$G$30*'PARAMETRI SISMICI'!$G$9*(B473/'PARAMETRI SISMICI'!$G$25+1/('PARAMETRI SISMICI'!$G$30*'PARAMETRI SISMICI'!$G$9)*(1-B473/'PARAMETRI SISMICI'!$G$25)),IF(B473&lt;'PARAMETRI SISMICI'!$G$26,'PARAMETRI SISMICI'!$G$20*'PARAMETRI SISMICI'!$G$23*'PARAMETRI SISMICI'!$G$30*'PARAMETRI SISMICI'!$G$9,IF(B473&lt;'PARAMETRI SISMICI'!$G$27,'PARAMETRI SISMICI'!$G$20*'PARAMETRI SISMICI'!$G$23*'PARAMETRI SISMICI'!$G$30*'PARAMETRI SISMICI'!$G$9*('PARAMETRI SISMICI'!$G$26/B473),'PARAMETRI SISMICI'!$G$20*'PARAMETRI SISMICI'!$G$23*'PARAMETRI SISMICI'!$G$30*'PARAMETRI SISMICI'!$G$9*(('PARAMETRI SISMICI'!$G$26*'PARAMETRI SISMICI'!$G$27)/B473^2))))</f>
        <v>1.4435548415115514E-2</v>
      </c>
      <c r="E473" s="5"/>
      <c r="F473" s="5"/>
      <c r="G473" s="5"/>
      <c r="H473" s="5"/>
      <c r="I473" s="5"/>
      <c r="J473" s="5"/>
      <c r="K473" s="5"/>
      <c r="L473" s="5"/>
      <c r="M473" s="5"/>
      <c r="N473" s="5"/>
    </row>
    <row r="474" spans="2:14" x14ac:dyDescent="0.25">
      <c r="B474" s="32">
        <f t="shared" si="7"/>
        <v>4.6299999999999457</v>
      </c>
      <c r="C474" s="26">
        <f>1/'PARAMETRI SISMICI'!$G$19*IF(B474&lt;'PARAMETRI SISMICI'!$G$25,'PARAMETRI SISMICI'!$G$20*'PARAMETRI SISMICI'!$G$23*'PARAMETRI SISMICI'!$G$29*'PARAMETRI SISMICI'!$G$9*(B474/'PARAMETRI SISMICI'!$G$25+1/('PARAMETRI SISMICI'!$G$29*'PARAMETRI SISMICI'!$G$9)*(1-B474/'PARAMETRI SISMICI'!$G$25)),IF(B474&lt;'PARAMETRI SISMICI'!$G$26,'PARAMETRI SISMICI'!$G$20*'PARAMETRI SISMICI'!$G$23*'PARAMETRI SISMICI'!$G$29*'PARAMETRI SISMICI'!$G$9,IF(B474&lt;'PARAMETRI SISMICI'!$G$27,'PARAMETRI SISMICI'!$G$20*'PARAMETRI SISMICI'!$G$23*'PARAMETRI SISMICI'!$G$29*'PARAMETRI SISMICI'!$G$9*('PARAMETRI SISMICI'!$G$26/B474),'PARAMETRI SISMICI'!$G$20*'PARAMETRI SISMICI'!$G$23*'PARAMETRI SISMICI'!$G$29*'PARAMETRI SISMICI'!$G$9*(('PARAMETRI SISMICI'!$G$26*'PARAMETRI SISMICI'!$G$27)/B474^2))))</f>
        <v>4.1394986421720674E-2</v>
      </c>
      <c r="D474" s="26">
        <f>1/'PARAMETRI SISMICI'!$G$19*IF(B474&lt;'PARAMETRI SISMICI'!$G$25,'PARAMETRI SISMICI'!$G$20*'PARAMETRI SISMICI'!$G$23*'PARAMETRI SISMICI'!$G$30*'PARAMETRI SISMICI'!$G$9*(B474/'PARAMETRI SISMICI'!$G$25+1/('PARAMETRI SISMICI'!$G$30*'PARAMETRI SISMICI'!$G$9)*(1-B474/'PARAMETRI SISMICI'!$G$25)),IF(B474&lt;'PARAMETRI SISMICI'!$G$26,'PARAMETRI SISMICI'!$G$20*'PARAMETRI SISMICI'!$G$23*'PARAMETRI SISMICI'!$G$30*'PARAMETRI SISMICI'!$G$9,IF(B474&lt;'PARAMETRI SISMICI'!$G$27,'PARAMETRI SISMICI'!$G$20*'PARAMETRI SISMICI'!$G$23*'PARAMETRI SISMICI'!$G$30*'PARAMETRI SISMICI'!$G$9*('PARAMETRI SISMICI'!$G$26/B474),'PARAMETRI SISMICI'!$G$20*'PARAMETRI SISMICI'!$G$23*'PARAMETRI SISMICI'!$G$30*'PARAMETRI SISMICI'!$G$9*(('PARAMETRI SISMICI'!$G$26*'PARAMETRI SISMICI'!$G$27)/B474^2))))</f>
        <v>1.4373259174208565E-2</v>
      </c>
      <c r="E474" s="5"/>
      <c r="F474" s="5"/>
      <c r="G474" s="5"/>
      <c r="H474" s="5"/>
      <c r="I474" s="5"/>
      <c r="J474" s="5"/>
      <c r="K474" s="5"/>
      <c r="L474" s="5"/>
      <c r="M474" s="5"/>
      <c r="N474" s="5"/>
    </row>
    <row r="475" spans="2:14" x14ac:dyDescent="0.25">
      <c r="B475" s="32">
        <f t="shared" si="7"/>
        <v>4.6399999999999455</v>
      </c>
      <c r="C475" s="26">
        <f>1/'PARAMETRI SISMICI'!$G$19*IF(B475&lt;'PARAMETRI SISMICI'!$G$25,'PARAMETRI SISMICI'!$G$20*'PARAMETRI SISMICI'!$G$23*'PARAMETRI SISMICI'!$G$29*'PARAMETRI SISMICI'!$G$9*(B475/'PARAMETRI SISMICI'!$G$25+1/('PARAMETRI SISMICI'!$G$29*'PARAMETRI SISMICI'!$G$9)*(1-B475/'PARAMETRI SISMICI'!$G$25)),IF(B475&lt;'PARAMETRI SISMICI'!$G$26,'PARAMETRI SISMICI'!$G$20*'PARAMETRI SISMICI'!$G$23*'PARAMETRI SISMICI'!$G$29*'PARAMETRI SISMICI'!$G$9,IF(B475&lt;'PARAMETRI SISMICI'!$G$27,'PARAMETRI SISMICI'!$G$20*'PARAMETRI SISMICI'!$G$23*'PARAMETRI SISMICI'!$G$29*'PARAMETRI SISMICI'!$G$9*('PARAMETRI SISMICI'!$G$26/B475),'PARAMETRI SISMICI'!$G$20*'PARAMETRI SISMICI'!$G$23*'PARAMETRI SISMICI'!$G$29*'PARAMETRI SISMICI'!$G$9*(('PARAMETRI SISMICI'!$G$26*'PARAMETRI SISMICI'!$G$27)/B475^2))))</f>
        <v>4.1216752026223609E-2</v>
      </c>
      <c r="D475" s="26">
        <f>1/'PARAMETRI SISMICI'!$G$19*IF(B475&lt;'PARAMETRI SISMICI'!$G$25,'PARAMETRI SISMICI'!$G$20*'PARAMETRI SISMICI'!$G$23*'PARAMETRI SISMICI'!$G$30*'PARAMETRI SISMICI'!$G$9*(B475/'PARAMETRI SISMICI'!$G$25+1/('PARAMETRI SISMICI'!$G$30*'PARAMETRI SISMICI'!$G$9)*(1-B475/'PARAMETRI SISMICI'!$G$25)),IF(B475&lt;'PARAMETRI SISMICI'!$G$26,'PARAMETRI SISMICI'!$G$20*'PARAMETRI SISMICI'!$G$23*'PARAMETRI SISMICI'!$G$30*'PARAMETRI SISMICI'!$G$9,IF(B475&lt;'PARAMETRI SISMICI'!$G$27,'PARAMETRI SISMICI'!$G$20*'PARAMETRI SISMICI'!$G$23*'PARAMETRI SISMICI'!$G$30*'PARAMETRI SISMICI'!$G$9*('PARAMETRI SISMICI'!$G$26/B475),'PARAMETRI SISMICI'!$G$20*'PARAMETRI SISMICI'!$G$23*'PARAMETRI SISMICI'!$G$30*'PARAMETRI SISMICI'!$G$9*(('PARAMETRI SISMICI'!$G$26*'PARAMETRI SISMICI'!$G$27)/B475^2))))</f>
        <v>1.4311372231327642E-2</v>
      </c>
      <c r="E475" s="5"/>
      <c r="F475" s="5"/>
      <c r="G475" s="5"/>
      <c r="H475" s="5"/>
      <c r="I475" s="5"/>
      <c r="J475" s="5"/>
      <c r="K475" s="5"/>
      <c r="L475" s="5"/>
      <c r="M475" s="5"/>
      <c r="N475" s="5"/>
    </row>
    <row r="476" spans="2:14" x14ac:dyDescent="0.25">
      <c r="B476" s="32">
        <f t="shared" si="7"/>
        <v>4.6499999999999453</v>
      </c>
      <c r="C476" s="26">
        <f>1/'PARAMETRI SISMICI'!$G$19*IF(B476&lt;'PARAMETRI SISMICI'!$G$25,'PARAMETRI SISMICI'!$G$20*'PARAMETRI SISMICI'!$G$23*'PARAMETRI SISMICI'!$G$29*'PARAMETRI SISMICI'!$G$9*(B476/'PARAMETRI SISMICI'!$G$25+1/('PARAMETRI SISMICI'!$G$29*'PARAMETRI SISMICI'!$G$9)*(1-B476/'PARAMETRI SISMICI'!$G$25)),IF(B476&lt;'PARAMETRI SISMICI'!$G$26,'PARAMETRI SISMICI'!$G$20*'PARAMETRI SISMICI'!$G$23*'PARAMETRI SISMICI'!$G$29*'PARAMETRI SISMICI'!$G$9,IF(B476&lt;'PARAMETRI SISMICI'!$G$27,'PARAMETRI SISMICI'!$G$20*'PARAMETRI SISMICI'!$G$23*'PARAMETRI SISMICI'!$G$29*'PARAMETRI SISMICI'!$G$9*('PARAMETRI SISMICI'!$G$26/B476),'PARAMETRI SISMICI'!$G$20*'PARAMETRI SISMICI'!$G$23*'PARAMETRI SISMICI'!$G$29*'PARAMETRI SISMICI'!$G$9*(('PARAMETRI SISMICI'!$G$26*'PARAMETRI SISMICI'!$G$27)/B476^2))))</f>
        <v>4.1039666293156848E-2</v>
      </c>
      <c r="D476" s="26">
        <f>1/'PARAMETRI SISMICI'!$G$19*IF(B476&lt;'PARAMETRI SISMICI'!$G$25,'PARAMETRI SISMICI'!$G$20*'PARAMETRI SISMICI'!$G$23*'PARAMETRI SISMICI'!$G$30*'PARAMETRI SISMICI'!$G$9*(B476/'PARAMETRI SISMICI'!$G$25+1/('PARAMETRI SISMICI'!$G$30*'PARAMETRI SISMICI'!$G$9)*(1-B476/'PARAMETRI SISMICI'!$G$25)),IF(B476&lt;'PARAMETRI SISMICI'!$G$26,'PARAMETRI SISMICI'!$G$20*'PARAMETRI SISMICI'!$G$23*'PARAMETRI SISMICI'!$G$30*'PARAMETRI SISMICI'!$G$9,IF(B476&lt;'PARAMETRI SISMICI'!$G$27,'PARAMETRI SISMICI'!$G$20*'PARAMETRI SISMICI'!$G$23*'PARAMETRI SISMICI'!$G$30*'PARAMETRI SISMICI'!$G$9*('PARAMETRI SISMICI'!$G$26/B476),'PARAMETRI SISMICI'!$G$20*'PARAMETRI SISMICI'!$G$23*'PARAMETRI SISMICI'!$G$30*'PARAMETRI SISMICI'!$G$9*(('PARAMETRI SISMICI'!$G$26*'PARAMETRI SISMICI'!$G$27)/B476^2))))</f>
        <v>1.424988412956835E-2</v>
      </c>
      <c r="E476" s="5"/>
      <c r="F476" s="5"/>
      <c r="G476" s="5"/>
      <c r="H476" s="5"/>
      <c r="I476" s="5"/>
      <c r="J476" s="5"/>
      <c r="K476" s="5"/>
      <c r="L476" s="5"/>
      <c r="M476" s="5"/>
      <c r="N476" s="5"/>
    </row>
    <row r="477" spans="2:14" x14ac:dyDescent="0.25">
      <c r="B477" s="32">
        <f t="shared" si="7"/>
        <v>4.6599999999999451</v>
      </c>
      <c r="C477" s="26">
        <f>1/'PARAMETRI SISMICI'!$G$19*IF(B477&lt;'PARAMETRI SISMICI'!$G$25,'PARAMETRI SISMICI'!$G$20*'PARAMETRI SISMICI'!$G$23*'PARAMETRI SISMICI'!$G$29*'PARAMETRI SISMICI'!$G$9*(B477/'PARAMETRI SISMICI'!$G$25+1/('PARAMETRI SISMICI'!$G$29*'PARAMETRI SISMICI'!$G$9)*(1-B477/'PARAMETRI SISMICI'!$G$25)),IF(B477&lt;'PARAMETRI SISMICI'!$G$26,'PARAMETRI SISMICI'!$G$20*'PARAMETRI SISMICI'!$G$23*'PARAMETRI SISMICI'!$G$29*'PARAMETRI SISMICI'!$G$9,IF(B477&lt;'PARAMETRI SISMICI'!$G$27,'PARAMETRI SISMICI'!$G$20*'PARAMETRI SISMICI'!$G$23*'PARAMETRI SISMICI'!$G$29*'PARAMETRI SISMICI'!$G$9*('PARAMETRI SISMICI'!$G$26/B477),'PARAMETRI SISMICI'!$G$20*'PARAMETRI SISMICI'!$G$23*'PARAMETRI SISMICI'!$G$29*'PARAMETRI SISMICI'!$G$9*(('PARAMETRI SISMICI'!$G$26*'PARAMETRI SISMICI'!$G$27)/B477^2))))</f>
        <v>4.0863719373343772E-2</v>
      </c>
      <c r="D477" s="26">
        <f>1/'PARAMETRI SISMICI'!$G$19*IF(B477&lt;'PARAMETRI SISMICI'!$G$25,'PARAMETRI SISMICI'!$G$20*'PARAMETRI SISMICI'!$G$23*'PARAMETRI SISMICI'!$G$30*'PARAMETRI SISMICI'!$G$9*(B477/'PARAMETRI SISMICI'!$G$25+1/('PARAMETRI SISMICI'!$G$30*'PARAMETRI SISMICI'!$G$9)*(1-B477/'PARAMETRI SISMICI'!$G$25)),IF(B477&lt;'PARAMETRI SISMICI'!$G$26,'PARAMETRI SISMICI'!$G$20*'PARAMETRI SISMICI'!$G$23*'PARAMETRI SISMICI'!$G$30*'PARAMETRI SISMICI'!$G$9,IF(B477&lt;'PARAMETRI SISMICI'!$G$27,'PARAMETRI SISMICI'!$G$20*'PARAMETRI SISMICI'!$G$23*'PARAMETRI SISMICI'!$G$30*'PARAMETRI SISMICI'!$G$9*('PARAMETRI SISMICI'!$G$26/B477),'PARAMETRI SISMICI'!$G$20*'PARAMETRI SISMICI'!$G$23*'PARAMETRI SISMICI'!$G$30*'PARAMETRI SISMICI'!$G$9*(('PARAMETRI SISMICI'!$G$26*'PARAMETRI SISMICI'!$G$27)/B477^2))))</f>
        <v>1.4188791449077696E-2</v>
      </c>
      <c r="E477" s="5"/>
      <c r="F477" s="5"/>
      <c r="G477" s="5"/>
      <c r="H477" s="5"/>
      <c r="I477" s="5"/>
      <c r="J477" s="5"/>
      <c r="K477" s="5"/>
      <c r="L477" s="5"/>
      <c r="M477" s="5"/>
      <c r="N477" s="5"/>
    </row>
    <row r="478" spans="2:14" x14ac:dyDescent="0.25">
      <c r="B478" s="32">
        <f t="shared" si="7"/>
        <v>4.6699999999999449</v>
      </c>
      <c r="C478" s="26">
        <f>1/'PARAMETRI SISMICI'!$G$19*IF(B478&lt;'PARAMETRI SISMICI'!$G$25,'PARAMETRI SISMICI'!$G$20*'PARAMETRI SISMICI'!$G$23*'PARAMETRI SISMICI'!$G$29*'PARAMETRI SISMICI'!$G$9*(B478/'PARAMETRI SISMICI'!$G$25+1/('PARAMETRI SISMICI'!$G$29*'PARAMETRI SISMICI'!$G$9)*(1-B478/'PARAMETRI SISMICI'!$G$25)),IF(B478&lt;'PARAMETRI SISMICI'!$G$26,'PARAMETRI SISMICI'!$G$20*'PARAMETRI SISMICI'!$G$23*'PARAMETRI SISMICI'!$G$29*'PARAMETRI SISMICI'!$G$9,IF(B478&lt;'PARAMETRI SISMICI'!$G$27,'PARAMETRI SISMICI'!$G$20*'PARAMETRI SISMICI'!$G$23*'PARAMETRI SISMICI'!$G$29*'PARAMETRI SISMICI'!$G$9*('PARAMETRI SISMICI'!$G$26/B478),'PARAMETRI SISMICI'!$G$20*'PARAMETRI SISMICI'!$G$23*'PARAMETRI SISMICI'!$G$29*'PARAMETRI SISMICI'!$G$9*(('PARAMETRI SISMICI'!$G$26*'PARAMETRI SISMICI'!$G$27)/B478^2))))</f>
        <v>4.0688901522946325E-2</v>
      </c>
      <c r="D478" s="26">
        <f>1/'PARAMETRI SISMICI'!$G$19*IF(B478&lt;'PARAMETRI SISMICI'!$G$25,'PARAMETRI SISMICI'!$G$20*'PARAMETRI SISMICI'!$G$23*'PARAMETRI SISMICI'!$G$30*'PARAMETRI SISMICI'!$G$9*(B478/'PARAMETRI SISMICI'!$G$25+1/('PARAMETRI SISMICI'!$G$30*'PARAMETRI SISMICI'!$G$9)*(1-B478/'PARAMETRI SISMICI'!$G$25)),IF(B478&lt;'PARAMETRI SISMICI'!$G$26,'PARAMETRI SISMICI'!$G$20*'PARAMETRI SISMICI'!$G$23*'PARAMETRI SISMICI'!$G$30*'PARAMETRI SISMICI'!$G$9,IF(B478&lt;'PARAMETRI SISMICI'!$G$27,'PARAMETRI SISMICI'!$G$20*'PARAMETRI SISMICI'!$G$23*'PARAMETRI SISMICI'!$G$30*'PARAMETRI SISMICI'!$G$9*('PARAMETRI SISMICI'!$G$26/B478),'PARAMETRI SISMICI'!$G$20*'PARAMETRI SISMICI'!$G$23*'PARAMETRI SISMICI'!$G$30*'PARAMETRI SISMICI'!$G$9*(('PARAMETRI SISMICI'!$G$26*'PARAMETRI SISMICI'!$G$27)/B478^2))))</f>
        <v>1.4128090806578581E-2</v>
      </c>
      <c r="E478" s="5"/>
      <c r="F478" s="5"/>
      <c r="G478" s="5"/>
      <c r="H478" s="5"/>
      <c r="I478" s="5"/>
      <c r="J478" s="5"/>
      <c r="K478" s="5"/>
      <c r="L478" s="5"/>
      <c r="M478" s="5"/>
      <c r="N478" s="5"/>
    </row>
    <row r="479" spans="2:14" x14ac:dyDescent="0.25">
      <c r="B479" s="32">
        <f t="shared" si="7"/>
        <v>4.6799999999999446</v>
      </c>
      <c r="C479" s="26">
        <f>1/'PARAMETRI SISMICI'!$G$19*IF(B479&lt;'PARAMETRI SISMICI'!$G$25,'PARAMETRI SISMICI'!$G$20*'PARAMETRI SISMICI'!$G$23*'PARAMETRI SISMICI'!$G$29*'PARAMETRI SISMICI'!$G$9*(B479/'PARAMETRI SISMICI'!$G$25+1/('PARAMETRI SISMICI'!$G$29*'PARAMETRI SISMICI'!$G$9)*(1-B479/'PARAMETRI SISMICI'!$G$25)),IF(B479&lt;'PARAMETRI SISMICI'!$G$26,'PARAMETRI SISMICI'!$G$20*'PARAMETRI SISMICI'!$G$23*'PARAMETRI SISMICI'!$G$29*'PARAMETRI SISMICI'!$G$9,IF(B479&lt;'PARAMETRI SISMICI'!$G$27,'PARAMETRI SISMICI'!$G$20*'PARAMETRI SISMICI'!$G$23*'PARAMETRI SISMICI'!$G$29*'PARAMETRI SISMICI'!$G$9*('PARAMETRI SISMICI'!$G$26/B479),'PARAMETRI SISMICI'!$G$20*'PARAMETRI SISMICI'!$G$23*'PARAMETRI SISMICI'!$G$29*'PARAMETRI SISMICI'!$G$9*(('PARAMETRI SISMICI'!$G$26*'PARAMETRI SISMICI'!$G$27)/B479^2))))</f>
        <v>4.051520310211594E-2</v>
      </c>
      <c r="D479" s="26">
        <f>1/'PARAMETRI SISMICI'!$G$19*IF(B479&lt;'PARAMETRI SISMICI'!$G$25,'PARAMETRI SISMICI'!$G$20*'PARAMETRI SISMICI'!$G$23*'PARAMETRI SISMICI'!$G$30*'PARAMETRI SISMICI'!$G$9*(B479/'PARAMETRI SISMICI'!$G$25+1/('PARAMETRI SISMICI'!$G$30*'PARAMETRI SISMICI'!$G$9)*(1-B479/'PARAMETRI SISMICI'!$G$25)),IF(B479&lt;'PARAMETRI SISMICI'!$G$26,'PARAMETRI SISMICI'!$G$20*'PARAMETRI SISMICI'!$G$23*'PARAMETRI SISMICI'!$G$30*'PARAMETRI SISMICI'!$G$9,IF(B479&lt;'PARAMETRI SISMICI'!$G$27,'PARAMETRI SISMICI'!$G$20*'PARAMETRI SISMICI'!$G$23*'PARAMETRI SISMICI'!$G$30*'PARAMETRI SISMICI'!$G$9*('PARAMETRI SISMICI'!$G$26/B479),'PARAMETRI SISMICI'!$G$20*'PARAMETRI SISMICI'!$G$23*'PARAMETRI SISMICI'!$G$30*'PARAMETRI SISMICI'!$G$9*(('PARAMETRI SISMICI'!$G$26*'PARAMETRI SISMICI'!$G$27)/B479^2))))</f>
        <v>1.4067778854901366E-2</v>
      </c>
      <c r="E479" s="5"/>
      <c r="F479" s="5"/>
      <c r="G479" s="5"/>
      <c r="H479" s="5"/>
      <c r="I479" s="5"/>
      <c r="J479" s="5"/>
      <c r="K479" s="5"/>
      <c r="L479" s="5"/>
      <c r="M479" s="5"/>
      <c r="N479" s="5"/>
    </row>
    <row r="480" spans="2:14" x14ac:dyDescent="0.25">
      <c r="B480" s="32">
        <f t="shared" si="7"/>
        <v>4.6899999999999444</v>
      </c>
      <c r="C480" s="26">
        <f>1/'PARAMETRI SISMICI'!$G$19*IF(B480&lt;'PARAMETRI SISMICI'!$G$25,'PARAMETRI SISMICI'!$G$20*'PARAMETRI SISMICI'!$G$23*'PARAMETRI SISMICI'!$G$29*'PARAMETRI SISMICI'!$G$9*(B480/'PARAMETRI SISMICI'!$G$25+1/('PARAMETRI SISMICI'!$G$29*'PARAMETRI SISMICI'!$G$9)*(1-B480/'PARAMETRI SISMICI'!$G$25)),IF(B480&lt;'PARAMETRI SISMICI'!$G$26,'PARAMETRI SISMICI'!$G$20*'PARAMETRI SISMICI'!$G$23*'PARAMETRI SISMICI'!$G$29*'PARAMETRI SISMICI'!$G$9,IF(B480&lt;'PARAMETRI SISMICI'!$G$27,'PARAMETRI SISMICI'!$G$20*'PARAMETRI SISMICI'!$G$23*'PARAMETRI SISMICI'!$G$29*'PARAMETRI SISMICI'!$G$9*('PARAMETRI SISMICI'!$G$26/B480),'PARAMETRI SISMICI'!$G$20*'PARAMETRI SISMICI'!$G$23*'PARAMETRI SISMICI'!$G$29*'PARAMETRI SISMICI'!$G$9*(('PARAMETRI SISMICI'!$G$26*'PARAMETRI SISMICI'!$G$27)/B480^2))))</f>
        <v>4.0342614573664608E-2</v>
      </c>
      <c r="D480" s="26">
        <f>1/'PARAMETRI SISMICI'!$G$19*IF(B480&lt;'PARAMETRI SISMICI'!$G$25,'PARAMETRI SISMICI'!$G$20*'PARAMETRI SISMICI'!$G$23*'PARAMETRI SISMICI'!$G$30*'PARAMETRI SISMICI'!$G$9*(B480/'PARAMETRI SISMICI'!$G$25+1/('PARAMETRI SISMICI'!$G$30*'PARAMETRI SISMICI'!$G$9)*(1-B480/'PARAMETRI SISMICI'!$G$25)),IF(B480&lt;'PARAMETRI SISMICI'!$G$26,'PARAMETRI SISMICI'!$G$20*'PARAMETRI SISMICI'!$G$23*'PARAMETRI SISMICI'!$G$30*'PARAMETRI SISMICI'!$G$9,IF(B480&lt;'PARAMETRI SISMICI'!$G$27,'PARAMETRI SISMICI'!$G$20*'PARAMETRI SISMICI'!$G$23*'PARAMETRI SISMICI'!$G$30*'PARAMETRI SISMICI'!$G$9*('PARAMETRI SISMICI'!$G$26/B480),'PARAMETRI SISMICI'!$G$20*'PARAMETRI SISMICI'!$G$23*'PARAMETRI SISMICI'!$G$30*'PARAMETRI SISMICI'!$G$9*(('PARAMETRI SISMICI'!$G$26*'PARAMETRI SISMICI'!$G$27)/B480^2))))</f>
        <v>1.4007852282522432E-2</v>
      </c>
      <c r="E480" s="5"/>
      <c r="F480" s="5"/>
      <c r="G480" s="5"/>
      <c r="H480" s="5"/>
      <c r="I480" s="5"/>
      <c r="J480" s="5"/>
      <c r="K480" s="5"/>
      <c r="L480" s="5"/>
      <c r="M480" s="5"/>
      <c r="N480" s="5"/>
    </row>
    <row r="481" spans="2:14" x14ac:dyDescent="0.25">
      <c r="B481" s="32">
        <f t="shared" si="7"/>
        <v>4.6999999999999442</v>
      </c>
      <c r="C481" s="26">
        <f>1/'PARAMETRI SISMICI'!$G$19*IF(B481&lt;'PARAMETRI SISMICI'!$G$25,'PARAMETRI SISMICI'!$G$20*'PARAMETRI SISMICI'!$G$23*'PARAMETRI SISMICI'!$G$29*'PARAMETRI SISMICI'!$G$9*(B481/'PARAMETRI SISMICI'!$G$25+1/('PARAMETRI SISMICI'!$G$29*'PARAMETRI SISMICI'!$G$9)*(1-B481/'PARAMETRI SISMICI'!$G$25)),IF(B481&lt;'PARAMETRI SISMICI'!$G$26,'PARAMETRI SISMICI'!$G$20*'PARAMETRI SISMICI'!$G$23*'PARAMETRI SISMICI'!$G$29*'PARAMETRI SISMICI'!$G$9,IF(B481&lt;'PARAMETRI SISMICI'!$G$27,'PARAMETRI SISMICI'!$G$20*'PARAMETRI SISMICI'!$G$23*'PARAMETRI SISMICI'!$G$29*'PARAMETRI SISMICI'!$G$9*('PARAMETRI SISMICI'!$G$26/B481),'PARAMETRI SISMICI'!$G$20*'PARAMETRI SISMICI'!$G$23*'PARAMETRI SISMICI'!$G$29*'PARAMETRI SISMICI'!$G$9*(('PARAMETRI SISMICI'!$G$26*'PARAMETRI SISMICI'!$G$27)/B481^2))))</f>
        <v>4.0171126501755736E-2</v>
      </c>
      <c r="D481" s="26">
        <f>1/'PARAMETRI SISMICI'!$G$19*IF(B481&lt;'PARAMETRI SISMICI'!$G$25,'PARAMETRI SISMICI'!$G$20*'PARAMETRI SISMICI'!$G$23*'PARAMETRI SISMICI'!$G$30*'PARAMETRI SISMICI'!$G$9*(B481/'PARAMETRI SISMICI'!$G$25+1/('PARAMETRI SISMICI'!$G$30*'PARAMETRI SISMICI'!$G$9)*(1-B481/'PARAMETRI SISMICI'!$G$25)),IF(B481&lt;'PARAMETRI SISMICI'!$G$26,'PARAMETRI SISMICI'!$G$20*'PARAMETRI SISMICI'!$G$23*'PARAMETRI SISMICI'!$G$30*'PARAMETRI SISMICI'!$G$9,IF(B481&lt;'PARAMETRI SISMICI'!$G$27,'PARAMETRI SISMICI'!$G$20*'PARAMETRI SISMICI'!$G$23*'PARAMETRI SISMICI'!$G$30*'PARAMETRI SISMICI'!$G$9*('PARAMETRI SISMICI'!$G$26/B481),'PARAMETRI SISMICI'!$G$20*'PARAMETRI SISMICI'!$G$23*'PARAMETRI SISMICI'!$G$30*'PARAMETRI SISMICI'!$G$9*(('PARAMETRI SISMICI'!$G$26*'PARAMETRI SISMICI'!$G$27)/B481^2))))</f>
        <v>1.394830781310963E-2</v>
      </c>
      <c r="E481" s="5"/>
      <c r="F481" s="5"/>
      <c r="G481" s="5"/>
      <c r="H481" s="5"/>
      <c r="I481" s="5"/>
      <c r="J481" s="5"/>
      <c r="K481" s="5"/>
      <c r="L481" s="5"/>
      <c r="M481" s="5"/>
      <c r="N481" s="5"/>
    </row>
    <row r="482" spans="2:14" x14ac:dyDescent="0.25">
      <c r="B482" s="32">
        <f t="shared" si="7"/>
        <v>4.709999999999944</v>
      </c>
      <c r="C482" s="26">
        <f>1/'PARAMETRI SISMICI'!$G$19*IF(B482&lt;'PARAMETRI SISMICI'!$G$25,'PARAMETRI SISMICI'!$G$20*'PARAMETRI SISMICI'!$G$23*'PARAMETRI SISMICI'!$G$29*'PARAMETRI SISMICI'!$G$9*(B482/'PARAMETRI SISMICI'!$G$25+1/('PARAMETRI SISMICI'!$G$29*'PARAMETRI SISMICI'!$G$9)*(1-B482/'PARAMETRI SISMICI'!$G$25)),IF(B482&lt;'PARAMETRI SISMICI'!$G$26,'PARAMETRI SISMICI'!$G$20*'PARAMETRI SISMICI'!$G$23*'PARAMETRI SISMICI'!$G$29*'PARAMETRI SISMICI'!$G$9,IF(B482&lt;'PARAMETRI SISMICI'!$G$27,'PARAMETRI SISMICI'!$G$20*'PARAMETRI SISMICI'!$G$23*'PARAMETRI SISMICI'!$G$29*'PARAMETRI SISMICI'!$G$9*('PARAMETRI SISMICI'!$G$26/B482),'PARAMETRI SISMICI'!$G$20*'PARAMETRI SISMICI'!$G$23*'PARAMETRI SISMICI'!$G$29*'PARAMETRI SISMICI'!$G$9*(('PARAMETRI SISMICI'!$G$26*'PARAMETRI SISMICI'!$G$27)/B482^2))))</f>
        <v>4.0000729550614365E-2</v>
      </c>
      <c r="D482" s="26">
        <f>1/'PARAMETRI SISMICI'!$G$19*IF(B482&lt;'PARAMETRI SISMICI'!$G$25,'PARAMETRI SISMICI'!$G$20*'PARAMETRI SISMICI'!$G$23*'PARAMETRI SISMICI'!$G$30*'PARAMETRI SISMICI'!$G$9*(B482/'PARAMETRI SISMICI'!$G$25+1/('PARAMETRI SISMICI'!$G$30*'PARAMETRI SISMICI'!$G$9)*(1-B482/'PARAMETRI SISMICI'!$G$25)),IF(B482&lt;'PARAMETRI SISMICI'!$G$26,'PARAMETRI SISMICI'!$G$20*'PARAMETRI SISMICI'!$G$23*'PARAMETRI SISMICI'!$G$30*'PARAMETRI SISMICI'!$G$9,IF(B482&lt;'PARAMETRI SISMICI'!$G$27,'PARAMETRI SISMICI'!$G$20*'PARAMETRI SISMICI'!$G$23*'PARAMETRI SISMICI'!$G$30*'PARAMETRI SISMICI'!$G$9*('PARAMETRI SISMICI'!$G$26/B482),'PARAMETRI SISMICI'!$G$20*'PARAMETRI SISMICI'!$G$23*'PARAMETRI SISMICI'!$G$30*'PARAMETRI SISMICI'!$G$9*(('PARAMETRI SISMICI'!$G$26*'PARAMETRI SISMICI'!$G$27)/B482^2))))</f>
        <v>1.3889142205074432E-2</v>
      </c>
      <c r="E482" s="5"/>
      <c r="F482" s="5"/>
      <c r="G482" s="5"/>
      <c r="H482" s="5"/>
      <c r="I482" s="5"/>
      <c r="J482" s="5"/>
      <c r="K482" s="5"/>
      <c r="L482" s="5"/>
      <c r="M482" s="5"/>
      <c r="N482" s="5"/>
    </row>
    <row r="483" spans="2:14" x14ac:dyDescent="0.25">
      <c r="B483" s="32">
        <f t="shared" si="7"/>
        <v>4.7199999999999438</v>
      </c>
      <c r="C483" s="26">
        <f>1/'PARAMETRI SISMICI'!$G$19*IF(B483&lt;'PARAMETRI SISMICI'!$G$25,'PARAMETRI SISMICI'!$G$20*'PARAMETRI SISMICI'!$G$23*'PARAMETRI SISMICI'!$G$29*'PARAMETRI SISMICI'!$G$9*(B483/'PARAMETRI SISMICI'!$G$25+1/('PARAMETRI SISMICI'!$G$29*'PARAMETRI SISMICI'!$G$9)*(1-B483/'PARAMETRI SISMICI'!$G$25)),IF(B483&lt;'PARAMETRI SISMICI'!$G$26,'PARAMETRI SISMICI'!$G$20*'PARAMETRI SISMICI'!$G$23*'PARAMETRI SISMICI'!$G$29*'PARAMETRI SISMICI'!$G$9,IF(B483&lt;'PARAMETRI SISMICI'!$G$27,'PARAMETRI SISMICI'!$G$20*'PARAMETRI SISMICI'!$G$23*'PARAMETRI SISMICI'!$G$29*'PARAMETRI SISMICI'!$G$9*('PARAMETRI SISMICI'!$G$26/B483),'PARAMETRI SISMICI'!$G$20*'PARAMETRI SISMICI'!$G$23*'PARAMETRI SISMICI'!$G$29*'PARAMETRI SISMICI'!$G$9*(('PARAMETRI SISMICI'!$G$26*'PARAMETRI SISMICI'!$G$27)/B483^2))))</f>
        <v>3.9831414483256618E-2</v>
      </c>
      <c r="D483" s="26">
        <f>1/'PARAMETRI SISMICI'!$G$19*IF(B483&lt;'PARAMETRI SISMICI'!$G$25,'PARAMETRI SISMICI'!$G$20*'PARAMETRI SISMICI'!$G$23*'PARAMETRI SISMICI'!$G$30*'PARAMETRI SISMICI'!$G$9*(B483/'PARAMETRI SISMICI'!$G$25+1/('PARAMETRI SISMICI'!$G$30*'PARAMETRI SISMICI'!$G$9)*(1-B483/'PARAMETRI SISMICI'!$G$25)),IF(B483&lt;'PARAMETRI SISMICI'!$G$26,'PARAMETRI SISMICI'!$G$20*'PARAMETRI SISMICI'!$G$23*'PARAMETRI SISMICI'!$G$30*'PARAMETRI SISMICI'!$G$9,IF(B483&lt;'PARAMETRI SISMICI'!$G$27,'PARAMETRI SISMICI'!$G$20*'PARAMETRI SISMICI'!$G$23*'PARAMETRI SISMICI'!$G$30*'PARAMETRI SISMICI'!$G$9*('PARAMETRI SISMICI'!$G$26/B483),'PARAMETRI SISMICI'!$G$20*'PARAMETRI SISMICI'!$G$23*'PARAMETRI SISMICI'!$G$30*'PARAMETRI SISMICI'!$G$9*(('PARAMETRI SISMICI'!$G$26*'PARAMETRI SISMICI'!$G$27)/B483^2))))</f>
        <v>1.3830352251130768E-2</v>
      </c>
      <c r="E483" s="5"/>
      <c r="F483" s="5"/>
      <c r="G483" s="5"/>
      <c r="H483" s="5"/>
      <c r="I483" s="5"/>
      <c r="J483" s="5"/>
      <c r="K483" s="5"/>
      <c r="L483" s="5"/>
      <c r="M483" s="5"/>
      <c r="N483" s="5"/>
    </row>
    <row r="484" spans="2:14" x14ac:dyDescent="0.25">
      <c r="B484" s="32">
        <f t="shared" si="7"/>
        <v>4.7299999999999436</v>
      </c>
      <c r="C484" s="26">
        <f>1/'PARAMETRI SISMICI'!$G$19*IF(B484&lt;'PARAMETRI SISMICI'!$G$25,'PARAMETRI SISMICI'!$G$20*'PARAMETRI SISMICI'!$G$23*'PARAMETRI SISMICI'!$G$29*'PARAMETRI SISMICI'!$G$9*(B484/'PARAMETRI SISMICI'!$G$25+1/('PARAMETRI SISMICI'!$G$29*'PARAMETRI SISMICI'!$G$9)*(1-B484/'PARAMETRI SISMICI'!$G$25)),IF(B484&lt;'PARAMETRI SISMICI'!$G$26,'PARAMETRI SISMICI'!$G$20*'PARAMETRI SISMICI'!$G$23*'PARAMETRI SISMICI'!$G$29*'PARAMETRI SISMICI'!$G$9,IF(B484&lt;'PARAMETRI SISMICI'!$G$27,'PARAMETRI SISMICI'!$G$20*'PARAMETRI SISMICI'!$G$23*'PARAMETRI SISMICI'!$G$29*'PARAMETRI SISMICI'!$G$9*('PARAMETRI SISMICI'!$G$26/B484),'PARAMETRI SISMICI'!$G$20*'PARAMETRI SISMICI'!$G$23*'PARAMETRI SISMICI'!$G$29*'PARAMETRI SISMICI'!$G$9*(('PARAMETRI SISMICI'!$G$26*'PARAMETRI SISMICI'!$G$27)/B484^2))))</f>
        <v>3.9663172160237799E-2</v>
      </c>
      <c r="D484" s="26">
        <f>1/'PARAMETRI SISMICI'!$G$19*IF(B484&lt;'PARAMETRI SISMICI'!$G$25,'PARAMETRI SISMICI'!$G$20*'PARAMETRI SISMICI'!$G$23*'PARAMETRI SISMICI'!$G$30*'PARAMETRI SISMICI'!$G$9*(B484/'PARAMETRI SISMICI'!$G$25+1/('PARAMETRI SISMICI'!$G$30*'PARAMETRI SISMICI'!$G$9)*(1-B484/'PARAMETRI SISMICI'!$G$25)),IF(B484&lt;'PARAMETRI SISMICI'!$G$26,'PARAMETRI SISMICI'!$G$20*'PARAMETRI SISMICI'!$G$23*'PARAMETRI SISMICI'!$G$30*'PARAMETRI SISMICI'!$G$9,IF(B484&lt;'PARAMETRI SISMICI'!$G$27,'PARAMETRI SISMICI'!$G$20*'PARAMETRI SISMICI'!$G$23*'PARAMETRI SISMICI'!$G$30*'PARAMETRI SISMICI'!$G$9*('PARAMETRI SISMICI'!$G$26/B484),'PARAMETRI SISMICI'!$G$20*'PARAMETRI SISMICI'!$G$23*'PARAMETRI SISMICI'!$G$30*'PARAMETRI SISMICI'!$G$9*(('PARAMETRI SISMICI'!$G$26*'PARAMETRI SISMICI'!$G$27)/B484^2))))</f>
        <v>1.3771934777860345E-2</v>
      </c>
      <c r="E484" s="5"/>
      <c r="F484" s="5"/>
      <c r="G484" s="5"/>
      <c r="H484" s="5"/>
      <c r="I484" s="5"/>
      <c r="J484" s="5"/>
      <c r="K484" s="5"/>
      <c r="L484" s="5"/>
      <c r="M484" s="5"/>
      <c r="N484" s="5"/>
    </row>
    <row r="485" spans="2:14" x14ac:dyDescent="0.25">
      <c r="B485" s="32">
        <f t="shared" si="7"/>
        <v>4.7399999999999434</v>
      </c>
      <c r="C485" s="26">
        <f>1/'PARAMETRI SISMICI'!$G$19*IF(B485&lt;'PARAMETRI SISMICI'!$G$25,'PARAMETRI SISMICI'!$G$20*'PARAMETRI SISMICI'!$G$23*'PARAMETRI SISMICI'!$G$29*'PARAMETRI SISMICI'!$G$9*(B485/'PARAMETRI SISMICI'!$G$25+1/('PARAMETRI SISMICI'!$G$29*'PARAMETRI SISMICI'!$G$9)*(1-B485/'PARAMETRI SISMICI'!$G$25)),IF(B485&lt;'PARAMETRI SISMICI'!$G$26,'PARAMETRI SISMICI'!$G$20*'PARAMETRI SISMICI'!$G$23*'PARAMETRI SISMICI'!$G$29*'PARAMETRI SISMICI'!$G$9,IF(B485&lt;'PARAMETRI SISMICI'!$G$27,'PARAMETRI SISMICI'!$G$20*'PARAMETRI SISMICI'!$G$23*'PARAMETRI SISMICI'!$G$29*'PARAMETRI SISMICI'!$G$9*('PARAMETRI SISMICI'!$G$26/B485),'PARAMETRI SISMICI'!$G$20*'PARAMETRI SISMICI'!$G$23*'PARAMETRI SISMICI'!$G$29*'PARAMETRI SISMICI'!$G$9*(('PARAMETRI SISMICI'!$G$26*'PARAMETRI SISMICI'!$G$27)/B485^2))))</f>
        <v>3.9495993538419073E-2</v>
      </c>
      <c r="D485" s="26">
        <f>1/'PARAMETRI SISMICI'!$G$19*IF(B485&lt;'PARAMETRI SISMICI'!$G$25,'PARAMETRI SISMICI'!$G$20*'PARAMETRI SISMICI'!$G$23*'PARAMETRI SISMICI'!$G$30*'PARAMETRI SISMICI'!$G$9*(B485/'PARAMETRI SISMICI'!$G$25+1/('PARAMETRI SISMICI'!$G$30*'PARAMETRI SISMICI'!$G$9)*(1-B485/'PARAMETRI SISMICI'!$G$25)),IF(B485&lt;'PARAMETRI SISMICI'!$G$26,'PARAMETRI SISMICI'!$G$20*'PARAMETRI SISMICI'!$G$23*'PARAMETRI SISMICI'!$G$30*'PARAMETRI SISMICI'!$G$9,IF(B485&lt;'PARAMETRI SISMICI'!$G$27,'PARAMETRI SISMICI'!$G$20*'PARAMETRI SISMICI'!$G$23*'PARAMETRI SISMICI'!$G$30*'PARAMETRI SISMICI'!$G$9*('PARAMETRI SISMICI'!$G$26/B485),'PARAMETRI SISMICI'!$G$20*'PARAMETRI SISMICI'!$G$23*'PARAMETRI SISMICI'!$G$30*'PARAMETRI SISMICI'!$G$9*(('PARAMETRI SISMICI'!$G$26*'PARAMETRI SISMICI'!$G$27)/B485^2))))</f>
        <v>1.3713886645284397E-2</v>
      </c>
      <c r="E485" s="5"/>
      <c r="F485" s="5"/>
      <c r="G485" s="5"/>
      <c r="H485" s="5"/>
      <c r="I485" s="5"/>
      <c r="J485" s="5"/>
      <c r="K485" s="5"/>
      <c r="L485" s="5"/>
      <c r="M485" s="5"/>
      <c r="N485" s="5"/>
    </row>
    <row r="486" spans="2:14" x14ac:dyDescent="0.25">
      <c r="B486" s="32">
        <f t="shared" si="7"/>
        <v>4.7499999999999432</v>
      </c>
      <c r="C486" s="26">
        <f>1/'PARAMETRI SISMICI'!$G$19*IF(B486&lt;'PARAMETRI SISMICI'!$G$25,'PARAMETRI SISMICI'!$G$20*'PARAMETRI SISMICI'!$G$23*'PARAMETRI SISMICI'!$G$29*'PARAMETRI SISMICI'!$G$9*(B486/'PARAMETRI SISMICI'!$G$25+1/('PARAMETRI SISMICI'!$G$29*'PARAMETRI SISMICI'!$G$9)*(1-B486/'PARAMETRI SISMICI'!$G$25)),IF(B486&lt;'PARAMETRI SISMICI'!$G$26,'PARAMETRI SISMICI'!$G$20*'PARAMETRI SISMICI'!$G$23*'PARAMETRI SISMICI'!$G$29*'PARAMETRI SISMICI'!$G$9,IF(B486&lt;'PARAMETRI SISMICI'!$G$27,'PARAMETRI SISMICI'!$G$20*'PARAMETRI SISMICI'!$G$23*'PARAMETRI SISMICI'!$G$29*'PARAMETRI SISMICI'!$G$9*('PARAMETRI SISMICI'!$G$26/B486),'PARAMETRI SISMICI'!$G$20*'PARAMETRI SISMICI'!$G$23*'PARAMETRI SISMICI'!$G$29*'PARAMETRI SISMICI'!$G$9*(('PARAMETRI SISMICI'!$G$26*'PARAMETRI SISMICI'!$G$27)/B486^2))))</f>
        <v>3.9329869669752208E-2</v>
      </c>
      <c r="D486" s="26">
        <f>1/'PARAMETRI SISMICI'!$G$19*IF(B486&lt;'PARAMETRI SISMICI'!$G$25,'PARAMETRI SISMICI'!$G$20*'PARAMETRI SISMICI'!$G$23*'PARAMETRI SISMICI'!$G$30*'PARAMETRI SISMICI'!$G$9*(B486/'PARAMETRI SISMICI'!$G$25+1/('PARAMETRI SISMICI'!$G$30*'PARAMETRI SISMICI'!$G$9)*(1-B486/'PARAMETRI SISMICI'!$G$25)),IF(B486&lt;'PARAMETRI SISMICI'!$G$26,'PARAMETRI SISMICI'!$G$20*'PARAMETRI SISMICI'!$G$23*'PARAMETRI SISMICI'!$G$30*'PARAMETRI SISMICI'!$G$9,IF(B486&lt;'PARAMETRI SISMICI'!$G$27,'PARAMETRI SISMICI'!$G$20*'PARAMETRI SISMICI'!$G$23*'PARAMETRI SISMICI'!$G$30*'PARAMETRI SISMICI'!$G$9*('PARAMETRI SISMICI'!$G$26/B486),'PARAMETRI SISMICI'!$G$20*'PARAMETRI SISMICI'!$G$23*'PARAMETRI SISMICI'!$G$30*'PARAMETRI SISMICI'!$G$9*(('PARAMETRI SISMICI'!$G$26*'PARAMETRI SISMICI'!$G$27)/B486^2))))</f>
        <v>1.3656204746441738E-2</v>
      </c>
      <c r="E486" s="5"/>
      <c r="F486" s="5"/>
      <c r="G486" s="5"/>
      <c r="H486" s="5"/>
      <c r="I486" s="5"/>
      <c r="J486" s="5"/>
      <c r="K486" s="5"/>
      <c r="L486" s="5"/>
      <c r="M486" s="5"/>
      <c r="N486" s="5"/>
    </row>
    <row r="487" spans="2:14" x14ac:dyDescent="0.25">
      <c r="B487" s="32">
        <f t="shared" si="7"/>
        <v>4.7599999999999429</v>
      </c>
      <c r="C487" s="26">
        <f>1/'PARAMETRI SISMICI'!$G$19*IF(B487&lt;'PARAMETRI SISMICI'!$G$25,'PARAMETRI SISMICI'!$G$20*'PARAMETRI SISMICI'!$G$23*'PARAMETRI SISMICI'!$G$29*'PARAMETRI SISMICI'!$G$9*(B487/'PARAMETRI SISMICI'!$G$25+1/('PARAMETRI SISMICI'!$G$29*'PARAMETRI SISMICI'!$G$9)*(1-B487/'PARAMETRI SISMICI'!$G$25)),IF(B487&lt;'PARAMETRI SISMICI'!$G$26,'PARAMETRI SISMICI'!$G$20*'PARAMETRI SISMICI'!$G$23*'PARAMETRI SISMICI'!$G$29*'PARAMETRI SISMICI'!$G$9,IF(B487&lt;'PARAMETRI SISMICI'!$G$27,'PARAMETRI SISMICI'!$G$20*'PARAMETRI SISMICI'!$G$23*'PARAMETRI SISMICI'!$G$29*'PARAMETRI SISMICI'!$G$9*('PARAMETRI SISMICI'!$G$26/B487),'PARAMETRI SISMICI'!$G$20*'PARAMETRI SISMICI'!$G$23*'PARAMETRI SISMICI'!$G$29*'PARAMETRI SISMICI'!$G$9*(('PARAMETRI SISMICI'!$G$26*'PARAMETRI SISMICI'!$G$27)/B487^2))))</f>
        <v>3.9164791700082281E-2</v>
      </c>
      <c r="D487" s="26">
        <f>1/'PARAMETRI SISMICI'!$G$19*IF(B487&lt;'PARAMETRI SISMICI'!$G$25,'PARAMETRI SISMICI'!$G$20*'PARAMETRI SISMICI'!$G$23*'PARAMETRI SISMICI'!$G$30*'PARAMETRI SISMICI'!$G$9*(B487/'PARAMETRI SISMICI'!$G$25+1/('PARAMETRI SISMICI'!$G$30*'PARAMETRI SISMICI'!$G$9)*(1-B487/'PARAMETRI SISMICI'!$G$25)),IF(B487&lt;'PARAMETRI SISMICI'!$G$26,'PARAMETRI SISMICI'!$G$20*'PARAMETRI SISMICI'!$G$23*'PARAMETRI SISMICI'!$G$30*'PARAMETRI SISMICI'!$G$9,IF(B487&lt;'PARAMETRI SISMICI'!$G$27,'PARAMETRI SISMICI'!$G$20*'PARAMETRI SISMICI'!$G$23*'PARAMETRI SISMICI'!$G$30*'PARAMETRI SISMICI'!$G$9*('PARAMETRI SISMICI'!$G$26/B487),'PARAMETRI SISMICI'!$G$20*'PARAMETRI SISMICI'!$G$23*'PARAMETRI SISMICI'!$G$30*'PARAMETRI SISMICI'!$G$9*(('PARAMETRI SISMICI'!$G$26*'PARAMETRI SISMICI'!$G$27)/B487^2))))</f>
        <v>1.3598886006973012E-2</v>
      </c>
      <c r="E487" s="5"/>
      <c r="F487" s="5"/>
      <c r="G487" s="5"/>
      <c r="H487" s="5"/>
      <c r="I487" s="5"/>
      <c r="J487" s="5"/>
      <c r="K487" s="5"/>
      <c r="L487" s="5"/>
      <c r="M487" s="5"/>
      <c r="N487" s="5"/>
    </row>
    <row r="488" spans="2:14" x14ac:dyDescent="0.25">
      <c r="B488" s="32">
        <f t="shared" si="7"/>
        <v>4.7699999999999427</v>
      </c>
      <c r="C488" s="26">
        <f>1/'PARAMETRI SISMICI'!$G$19*IF(B488&lt;'PARAMETRI SISMICI'!$G$25,'PARAMETRI SISMICI'!$G$20*'PARAMETRI SISMICI'!$G$23*'PARAMETRI SISMICI'!$G$29*'PARAMETRI SISMICI'!$G$9*(B488/'PARAMETRI SISMICI'!$G$25+1/('PARAMETRI SISMICI'!$G$29*'PARAMETRI SISMICI'!$G$9)*(1-B488/'PARAMETRI SISMICI'!$G$25)),IF(B488&lt;'PARAMETRI SISMICI'!$G$26,'PARAMETRI SISMICI'!$G$20*'PARAMETRI SISMICI'!$G$23*'PARAMETRI SISMICI'!$G$29*'PARAMETRI SISMICI'!$G$9,IF(B488&lt;'PARAMETRI SISMICI'!$G$27,'PARAMETRI SISMICI'!$G$20*'PARAMETRI SISMICI'!$G$23*'PARAMETRI SISMICI'!$G$29*'PARAMETRI SISMICI'!$G$9*('PARAMETRI SISMICI'!$G$26/B488),'PARAMETRI SISMICI'!$G$20*'PARAMETRI SISMICI'!$G$23*'PARAMETRI SISMICI'!$G$29*'PARAMETRI SISMICI'!$G$9*(('PARAMETRI SISMICI'!$G$26*'PARAMETRI SISMICI'!$G$27)/B488^2))))</f>
        <v>3.9000750867967789E-2</v>
      </c>
      <c r="D488" s="26">
        <f>1/'PARAMETRI SISMICI'!$G$19*IF(B488&lt;'PARAMETRI SISMICI'!$G$25,'PARAMETRI SISMICI'!$G$20*'PARAMETRI SISMICI'!$G$23*'PARAMETRI SISMICI'!$G$30*'PARAMETRI SISMICI'!$G$9*(B488/'PARAMETRI SISMICI'!$G$25+1/('PARAMETRI SISMICI'!$G$30*'PARAMETRI SISMICI'!$G$9)*(1-B488/'PARAMETRI SISMICI'!$G$25)),IF(B488&lt;'PARAMETRI SISMICI'!$G$26,'PARAMETRI SISMICI'!$G$20*'PARAMETRI SISMICI'!$G$23*'PARAMETRI SISMICI'!$G$30*'PARAMETRI SISMICI'!$G$9,IF(B488&lt;'PARAMETRI SISMICI'!$G$27,'PARAMETRI SISMICI'!$G$20*'PARAMETRI SISMICI'!$G$23*'PARAMETRI SISMICI'!$G$30*'PARAMETRI SISMICI'!$G$9*('PARAMETRI SISMICI'!$G$26/B488),'PARAMETRI SISMICI'!$G$20*'PARAMETRI SISMICI'!$G$23*'PARAMETRI SISMICI'!$G$30*'PARAMETRI SISMICI'!$G$9*(('PARAMETRI SISMICI'!$G$26*'PARAMETRI SISMICI'!$G$27)/B488^2))))</f>
        <v>1.3541927384711038E-2</v>
      </c>
      <c r="E488" s="5"/>
      <c r="F488" s="5"/>
      <c r="G488" s="5"/>
      <c r="H488" s="5"/>
      <c r="I488" s="5"/>
      <c r="J488" s="5"/>
      <c r="K488" s="5"/>
      <c r="L488" s="5"/>
      <c r="M488" s="5"/>
      <c r="N488" s="5"/>
    </row>
    <row r="489" spans="2:14" x14ac:dyDescent="0.25">
      <c r="B489" s="32">
        <f t="shared" si="7"/>
        <v>4.7799999999999425</v>
      </c>
      <c r="C489" s="26">
        <f>1/'PARAMETRI SISMICI'!$G$19*IF(B489&lt;'PARAMETRI SISMICI'!$G$25,'PARAMETRI SISMICI'!$G$20*'PARAMETRI SISMICI'!$G$23*'PARAMETRI SISMICI'!$G$29*'PARAMETRI SISMICI'!$G$9*(B489/'PARAMETRI SISMICI'!$G$25+1/('PARAMETRI SISMICI'!$G$29*'PARAMETRI SISMICI'!$G$9)*(1-B489/'PARAMETRI SISMICI'!$G$25)),IF(B489&lt;'PARAMETRI SISMICI'!$G$26,'PARAMETRI SISMICI'!$G$20*'PARAMETRI SISMICI'!$G$23*'PARAMETRI SISMICI'!$G$29*'PARAMETRI SISMICI'!$G$9,IF(B489&lt;'PARAMETRI SISMICI'!$G$27,'PARAMETRI SISMICI'!$G$20*'PARAMETRI SISMICI'!$G$23*'PARAMETRI SISMICI'!$G$29*'PARAMETRI SISMICI'!$G$9*('PARAMETRI SISMICI'!$G$26/B489),'PARAMETRI SISMICI'!$G$20*'PARAMETRI SISMICI'!$G$23*'PARAMETRI SISMICI'!$G$29*'PARAMETRI SISMICI'!$G$9*(('PARAMETRI SISMICI'!$G$26*'PARAMETRI SISMICI'!$G$27)/B489^2))))</f>
        <v>3.8837738503518161E-2</v>
      </c>
      <c r="D489" s="26">
        <f>1/'PARAMETRI SISMICI'!$G$19*IF(B489&lt;'PARAMETRI SISMICI'!$G$25,'PARAMETRI SISMICI'!$G$20*'PARAMETRI SISMICI'!$G$23*'PARAMETRI SISMICI'!$G$30*'PARAMETRI SISMICI'!$G$9*(B489/'PARAMETRI SISMICI'!$G$25+1/('PARAMETRI SISMICI'!$G$30*'PARAMETRI SISMICI'!$G$9)*(1-B489/'PARAMETRI SISMICI'!$G$25)),IF(B489&lt;'PARAMETRI SISMICI'!$G$26,'PARAMETRI SISMICI'!$G$20*'PARAMETRI SISMICI'!$G$23*'PARAMETRI SISMICI'!$G$30*'PARAMETRI SISMICI'!$G$9,IF(B489&lt;'PARAMETRI SISMICI'!$G$27,'PARAMETRI SISMICI'!$G$20*'PARAMETRI SISMICI'!$G$23*'PARAMETRI SISMICI'!$G$30*'PARAMETRI SISMICI'!$G$9*('PARAMETRI SISMICI'!$G$26/B489),'PARAMETRI SISMICI'!$G$20*'PARAMETRI SISMICI'!$G$23*'PARAMETRI SISMICI'!$G$30*'PARAMETRI SISMICI'!$G$9*(('PARAMETRI SISMICI'!$G$26*'PARAMETRI SISMICI'!$G$27)/B489^2))))</f>
        <v>1.3485325869277136E-2</v>
      </c>
      <c r="E489" s="5"/>
      <c r="F489" s="5"/>
      <c r="G489" s="5"/>
      <c r="H489" s="5"/>
      <c r="I489" s="5"/>
      <c r="J489" s="5"/>
      <c r="K489" s="5"/>
      <c r="L489" s="5"/>
      <c r="M489" s="5"/>
      <c r="N489" s="5"/>
    </row>
    <row r="490" spans="2:14" x14ac:dyDescent="0.25">
      <c r="B490" s="32">
        <f t="shared" si="7"/>
        <v>4.7899999999999423</v>
      </c>
      <c r="C490" s="26">
        <f>1/'PARAMETRI SISMICI'!$G$19*IF(B490&lt;'PARAMETRI SISMICI'!$G$25,'PARAMETRI SISMICI'!$G$20*'PARAMETRI SISMICI'!$G$23*'PARAMETRI SISMICI'!$G$29*'PARAMETRI SISMICI'!$G$9*(B490/'PARAMETRI SISMICI'!$G$25+1/('PARAMETRI SISMICI'!$G$29*'PARAMETRI SISMICI'!$G$9)*(1-B490/'PARAMETRI SISMICI'!$G$25)),IF(B490&lt;'PARAMETRI SISMICI'!$G$26,'PARAMETRI SISMICI'!$G$20*'PARAMETRI SISMICI'!$G$23*'PARAMETRI SISMICI'!$G$29*'PARAMETRI SISMICI'!$G$9,IF(B490&lt;'PARAMETRI SISMICI'!$G$27,'PARAMETRI SISMICI'!$G$20*'PARAMETRI SISMICI'!$G$23*'PARAMETRI SISMICI'!$G$29*'PARAMETRI SISMICI'!$G$9*('PARAMETRI SISMICI'!$G$26/B490),'PARAMETRI SISMICI'!$G$20*'PARAMETRI SISMICI'!$G$23*'PARAMETRI SISMICI'!$G$29*'PARAMETRI SISMICI'!$G$9*(('PARAMETRI SISMICI'!$G$26*'PARAMETRI SISMICI'!$G$27)/B490^2))))</f>
        <v>3.8675746027248152E-2</v>
      </c>
      <c r="D490" s="26">
        <f>1/'PARAMETRI SISMICI'!$G$19*IF(B490&lt;'PARAMETRI SISMICI'!$G$25,'PARAMETRI SISMICI'!$G$20*'PARAMETRI SISMICI'!$G$23*'PARAMETRI SISMICI'!$G$30*'PARAMETRI SISMICI'!$G$9*(B490/'PARAMETRI SISMICI'!$G$25+1/('PARAMETRI SISMICI'!$G$30*'PARAMETRI SISMICI'!$G$9)*(1-B490/'PARAMETRI SISMICI'!$G$25)),IF(B490&lt;'PARAMETRI SISMICI'!$G$26,'PARAMETRI SISMICI'!$G$20*'PARAMETRI SISMICI'!$G$23*'PARAMETRI SISMICI'!$G$30*'PARAMETRI SISMICI'!$G$9,IF(B490&lt;'PARAMETRI SISMICI'!$G$27,'PARAMETRI SISMICI'!$G$20*'PARAMETRI SISMICI'!$G$23*'PARAMETRI SISMICI'!$G$30*'PARAMETRI SISMICI'!$G$9*('PARAMETRI SISMICI'!$G$26/B490),'PARAMETRI SISMICI'!$G$20*'PARAMETRI SISMICI'!$G$23*'PARAMETRI SISMICI'!$G$30*'PARAMETRI SISMICI'!$G$9*(('PARAMETRI SISMICI'!$G$26*'PARAMETRI SISMICI'!$G$27)/B490^2))))</f>
        <v>1.3429078481683385E-2</v>
      </c>
      <c r="E490" s="5"/>
      <c r="F490" s="5"/>
      <c r="G490" s="5"/>
      <c r="H490" s="5"/>
      <c r="I490" s="5"/>
      <c r="J490" s="5"/>
      <c r="K490" s="5"/>
      <c r="L490" s="5"/>
      <c r="M490" s="5"/>
      <c r="N490" s="5"/>
    </row>
    <row r="491" spans="2:14" x14ac:dyDescent="0.25">
      <c r="B491" s="32">
        <f t="shared" si="7"/>
        <v>4.7999999999999421</v>
      </c>
      <c r="C491" s="26">
        <f>1/'PARAMETRI SISMICI'!$G$19*IF(B491&lt;'PARAMETRI SISMICI'!$G$25,'PARAMETRI SISMICI'!$G$20*'PARAMETRI SISMICI'!$G$23*'PARAMETRI SISMICI'!$G$29*'PARAMETRI SISMICI'!$G$9*(B491/'PARAMETRI SISMICI'!$G$25+1/('PARAMETRI SISMICI'!$G$29*'PARAMETRI SISMICI'!$G$9)*(1-B491/'PARAMETRI SISMICI'!$G$25)),IF(B491&lt;'PARAMETRI SISMICI'!$G$26,'PARAMETRI SISMICI'!$G$20*'PARAMETRI SISMICI'!$G$23*'PARAMETRI SISMICI'!$G$29*'PARAMETRI SISMICI'!$G$9,IF(B491&lt;'PARAMETRI SISMICI'!$G$27,'PARAMETRI SISMICI'!$G$20*'PARAMETRI SISMICI'!$G$23*'PARAMETRI SISMICI'!$G$29*'PARAMETRI SISMICI'!$G$9*('PARAMETRI SISMICI'!$G$26/B491),'PARAMETRI SISMICI'!$G$20*'PARAMETRI SISMICI'!$G$23*'PARAMETRI SISMICI'!$G$29*'PARAMETRI SISMICI'!$G$9*(('PARAMETRI SISMICI'!$G$26*'PARAMETRI SISMICI'!$G$27)/B491^2))))</f>
        <v>3.8514764948948982E-2</v>
      </c>
      <c r="D491" s="26">
        <f>1/'PARAMETRI SISMICI'!$G$19*IF(B491&lt;'PARAMETRI SISMICI'!$G$25,'PARAMETRI SISMICI'!$G$20*'PARAMETRI SISMICI'!$G$23*'PARAMETRI SISMICI'!$G$30*'PARAMETRI SISMICI'!$G$9*(B491/'PARAMETRI SISMICI'!$G$25+1/('PARAMETRI SISMICI'!$G$30*'PARAMETRI SISMICI'!$G$9)*(1-B491/'PARAMETRI SISMICI'!$G$25)),IF(B491&lt;'PARAMETRI SISMICI'!$G$26,'PARAMETRI SISMICI'!$G$20*'PARAMETRI SISMICI'!$G$23*'PARAMETRI SISMICI'!$G$30*'PARAMETRI SISMICI'!$G$9,IF(B491&lt;'PARAMETRI SISMICI'!$G$27,'PARAMETRI SISMICI'!$G$20*'PARAMETRI SISMICI'!$G$23*'PARAMETRI SISMICI'!$G$30*'PARAMETRI SISMICI'!$G$9*('PARAMETRI SISMICI'!$G$26/B491),'PARAMETRI SISMICI'!$G$20*'PARAMETRI SISMICI'!$G$23*'PARAMETRI SISMICI'!$G$30*'PARAMETRI SISMICI'!$G$9*(('PARAMETRI SISMICI'!$G$26*'PARAMETRI SISMICI'!$G$27)/B491^2))))</f>
        <v>1.3373182273940616E-2</v>
      </c>
      <c r="E491" s="5"/>
      <c r="F491" s="5"/>
      <c r="G491" s="5"/>
      <c r="H491" s="5"/>
      <c r="I491" s="5"/>
      <c r="J491" s="5"/>
      <c r="K491" s="5"/>
      <c r="L491" s="5"/>
      <c r="M491" s="5"/>
      <c r="N491" s="5"/>
    </row>
    <row r="492" spans="2:14" x14ac:dyDescent="0.25">
      <c r="B492" s="32">
        <f t="shared" si="7"/>
        <v>4.8099999999999419</v>
      </c>
      <c r="C492" s="26">
        <f>1/'PARAMETRI SISMICI'!$G$19*IF(B492&lt;'PARAMETRI SISMICI'!$G$25,'PARAMETRI SISMICI'!$G$20*'PARAMETRI SISMICI'!$G$23*'PARAMETRI SISMICI'!$G$29*'PARAMETRI SISMICI'!$G$9*(B492/'PARAMETRI SISMICI'!$G$25+1/('PARAMETRI SISMICI'!$G$29*'PARAMETRI SISMICI'!$G$9)*(1-B492/'PARAMETRI SISMICI'!$G$25)),IF(B492&lt;'PARAMETRI SISMICI'!$G$26,'PARAMETRI SISMICI'!$G$20*'PARAMETRI SISMICI'!$G$23*'PARAMETRI SISMICI'!$G$29*'PARAMETRI SISMICI'!$G$9,IF(B492&lt;'PARAMETRI SISMICI'!$G$27,'PARAMETRI SISMICI'!$G$20*'PARAMETRI SISMICI'!$G$23*'PARAMETRI SISMICI'!$G$29*'PARAMETRI SISMICI'!$G$9*('PARAMETRI SISMICI'!$G$26/B492),'PARAMETRI SISMICI'!$G$20*'PARAMETRI SISMICI'!$G$23*'PARAMETRI SISMICI'!$G$29*'PARAMETRI SISMICI'!$G$9*(('PARAMETRI SISMICI'!$G$26*'PARAMETRI SISMICI'!$G$27)/B492^2))))</f>
        <v>3.8354786866575806E-2</v>
      </c>
      <c r="D492" s="26">
        <f>1/'PARAMETRI SISMICI'!$G$19*IF(B492&lt;'PARAMETRI SISMICI'!$G$25,'PARAMETRI SISMICI'!$G$20*'PARAMETRI SISMICI'!$G$23*'PARAMETRI SISMICI'!$G$30*'PARAMETRI SISMICI'!$G$9*(B492/'PARAMETRI SISMICI'!$G$25+1/('PARAMETRI SISMICI'!$G$30*'PARAMETRI SISMICI'!$G$9)*(1-B492/'PARAMETRI SISMICI'!$G$25)),IF(B492&lt;'PARAMETRI SISMICI'!$G$26,'PARAMETRI SISMICI'!$G$20*'PARAMETRI SISMICI'!$G$23*'PARAMETRI SISMICI'!$G$30*'PARAMETRI SISMICI'!$G$9,IF(B492&lt;'PARAMETRI SISMICI'!$G$27,'PARAMETRI SISMICI'!$G$20*'PARAMETRI SISMICI'!$G$23*'PARAMETRI SISMICI'!$G$30*'PARAMETRI SISMICI'!$G$9*('PARAMETRI SISMICI'!$G$26/B492),'PARAMETRI SISMICI'!$G$20*'PARAMETRI SISMICI'!$G$23*'PARAMETRI SISMICI'!$G$30*'PARAMETRI SISMICI'!$G$9*(('PARAMETRI SISMICI'!$G$26*'PARAMETRI SISMICI'!$G$27)/B492^2))))</f>
        <v>1.3317634328672152E-2</v>
      </c>
      <c r="E492" s="5"/>
      <c r="F492" s="5"/>
      <c r="G492" s="5"/>
      <c r="H492" s="5"/>
      <c r="I492" s="5"/>
      <c r="J492" s="5"/>
      <c r="K492" s="5"/>
      <c r="L492" s="5"/>
      <c r="M492" s="5"/>
      <c r="N492" s="5"/>
    </row>
    <row r="493" spans="2:14" x14ac:dyDescent="0.25">
      <c r="B493" s="32">
        <f t="shared" si="7"/>
        <v>4.8199999999999417</v>
      </c>
      <c r="C493" s="26">
        <f>1/'PARAMETRI SISMICI'!$G$19*IF(B493&lt;'PARAMETRI SISMICI'!$G$25,'PARAMETRI SISMICI'!$G$20*'PARAMETRI SISMICI'!$G$23*'PARAMETRI SISMICI'!$G$29*'PARAMETRI SISMICI'!$G$9*(B493/'PARAMETRI SISMICI'!$G$25+1/('PARAMETRI SISMICI'!$G$29*'PARAMETRI SISMICI'!$G$9)*(1-B493/'PARAMETRI SISMICI'!$G$25)),IF(B493&lt;'PARAMETRI SISMICI'!$G$26,'PARAMETRI SISMICI'!$G$20*'PARAMETRI SISMICI'!$G$23*'PARAMETRI SISMICI'!$G$29*'PARAMETRI SISMICI'!$G$9,IF(B493&lt;'PARAMETRI SISMICI'!$G$27,'PARAMETRI SISMICI'!$G$20*'PARAMETRI SISMICI'!$G$23*'PARAMETRI SISMICI'!$G$29*'PARAMETRI SISMICI'!$G$9*('PARAMETRI SISMICI'!$G$26/B493),'PARAMETRI SISMICI'!$G$20*'PARAMETRI SISMICI'!$G$23*'PARAMETRI SISMICI'!$G$29*'PARAMETRI SISMICI'!$G$9*(('PARAMETRI SISMICI'!$G$26*'PARAMETRI SISMICI'!$G$27)/B493^2))))</f>
        <v>3.8195803465151452E-2</v>
      </c>
      <c r="D493" s="26">
        <f>1/'PARAMETRI SISMICI'!$G$19*IF(B493&lt;'PARAMETRI SISMICI'!$G$25,'PARAMETRI SISMICI'!$G$20*'PARAMETRI SISMICI'!$G$23*'PARAMETRI SISMICI'!$G$30*'PARAMETRI SISMICI'!$G$9*(B493/'PARAMETRI SISMICI'!$G$25+1/('PARAMETRI SISMICI'!$G$30*'PARAMETRI SISMICI'!$G$9)*(1-B493/'PARAMETRI SISMICI'!$G$25)),IF(B493&lt;'PARAMETRI SISMICI'!$G$26,'PARAMETRI SISMICI'!$G$20*'PARAMETRI SISMICI'!$G$23*'PARAMETRI SISMICI'!$G$30*'PARAMETRI SISMICI'!$G$9,IF(B493&lt;'PARAMETRI SISMICI'!$G$27,'PARAMETRI SISMICI'!$G$20*'PARAMETRI SISMICI'!$G$23*'PARAMETRI SISMICI'!$G$30*'PARAMETRI SISMICI'!$G$9*('PARAMETRI SISMICI'!$G$26/B493),'PARAMETRI SISMICI'!$G$20*'PARAMETRI SISMICI'!$G$23*'PARAMETRI SISMICI'!$G$30*'PARAMETRI SISMICI'!$G$9*(('PARAMETRI SISMICI'!$G$26*'PARAMETRI SISMICI'!$G$27)/B493^2))))</f>
        <v>1.326243175873314E-2</v>
      </c>
      <c r="E493" s="5"/>
      <c r="F493" s="5"/>
      <c r="G493" s="5"/>
      <c r="H493" s="5"/>
      <c r="I493" s="5"/>
      <c r="J493" s="5"/>
      <c r="K493" s="5"/>
      <c r="L493" s="5"/>
      <c r="M493" s="5"/>
      <c r="N493" s="5"/>
    </row>
    <row r="494" spans="2:14" x14ac:dyDescent="0.25">
      <c r="B494" s="32">
        <f t="shared" si="7"/>
        <v>4.8299999999999415</v>
      </c>
      <c r="C494" s="26">
        <f>1/'PARAMETRI SISMICI'!$G$19*IF(B494&lt;'PARAMETRI SISMICI'!$G$25,'PARAMETRI SISMICI'!$G$20*'PARAMETRI SISMICI'!$G$23*'PARAMETRI SISMICI'!$G$29*'PARAMETRI SISMICI'!$G$9*(B494/'PARAMETRI SISMICI'!$G$25+1/('PARAMETRI SISMICI'!$G$29*'PARAMETRI SISMICI'!$G$9)*(1-B494/'PARAMETRI SISMICI'!$G$25)),IF(B494&lt;'PARAMETRI SISMICI'!$G$26,'PARAMETRI SISMICI'!$G$20*'PARAMETRI SISMICI'!$G$23*'PARAMETRI SISMICI'!$G$29*'PARAMETRI SISMICI'!$G$9,IF(B494&lt;'PARAMETRI SISMICI'!$G$27,'PARAMETRI SISMICI'!$G$20*'PARAMETRI SISMICI'!$G$23*'PARAMETRI SISMICI'!$G$29*'PARAMETRI SISMICI'!$G$9*('PARAMETRI SISMICI'!$G$26/B494),'PARAMETRI SISMICI'!$G$20*'PARAMETRI SISMICI'!$G$23*'PARAMETRI SISMICI'!$G$29*'PARAMETRI SISMICI'!$G$9*(('PARAMETRI SISMICI'!$G$26*'PARAMETRI SISMICI'!$G$27)/B494^2))))</f>
        <v>3.803780651568589E-2</v>
      </c>
      <c r="D494" s="26">
        <f>1/'PARAMETRI SISMICI'!$G$19*IF(B494&lt;'PARAMETRI SISMICI'!$G$25,'PARAMETRI SISMICI'!$G$20*'PARAMETRI SISMICI'!$G$23*'PARAMETRI SISMICI'!$G$30*'PARAMETRI SISMICI'!$G$9*(B494/'PARAMETRI SISMICI'!$G$25+1/('PARAMETRI SISMICI'!$G$30*'PARAMETRI SISMICI'!$G$9)*(1-B494/'PARAMETRI SISMICI'!$G$25)),IF(B494&lt;'PARAMETRI SISMICI'!$G$26,'PARAMETRI SISMICI'!$G$20*'PARAMETRI SISMICI'!$G$23*'PARAMETRI SISMICI'!$G$30*'PARAMETRI SISMICI'!$G$9,IF(B494&lt;'PARAMETRI SISMICI'!$G$27,'PARAMETRI SISMICI'!$G$20*'PARAMETRI SISMICI'!$G$23*'PARAMETRI SISMICI'!$G$30*'PARAMETRI SISMICI'!$G$9*('PARAMETRI SISMICI'!$G$26/B494),'PARAMETRI SISMICI'!$G$20*'PARAMETRI SISMICI'!$G$23*'PARAMETRI SISMICI'!$G$30*'PARAMETRI SISMICI'!$G$9*(('PARAMETRI SISMICI'!$G$26*'PARAMETRI SISMICI'!$G$27)/B494^2))))</f>
        <v>1.3207571706835376E-2</v>
      </c>
      <c r="E494" s="5"/>
      <c r="F494" s="5"/>
      <c r="G494" s="5"/>
      <c r="H494" s="5"/>
      <c r="I494" s="5"/>
      <c r="J494" s="5"/>
      <c r="K494" s="5"/>
      <c r="L494" s="5"/>
      <c r="M494" s="5"/>
      <c r="N494" s="5"/>
    </row>
    <row r="495" spans="2:14" x14ac:dyDescent="0.25">
      <c r="B495" s="32">
        <f t="shared" si="7"/>
        <v>4.8399999999999412</v>
      </c>
      <c r="C495" s="26">
        <f>1/'PARAMETRI SISMICI'!$G$19*IF(B495&lt;'PARAMETRI SISMICI'!$G$25,'PARAMETRI SISMICI'!$G$20*'PARAMETRI SISMICI'!$G$23*'PARAMETRI SISMICI'!$G$29*'PARAMETRI SISMICI'!$G$9*(B495/'PARAMETRI SISMICI'!$G$25+1/('PARAMETRI SISMICI'!$G$29*'PARAMETRI SISMICI'!$G$9)*(1-B495/'PARAMETRI SISMICI'!$G$25)),IF(B495&lt;'PARAMETRI SISMICI'!$G$26,'PARAMETRI SISMICI'!$G$20*'PARAMETRI SISMICI'!$G$23*'PARAMETRI SISMICI'!$G$29*'PARAMETRI SISMICI'!$G$9,IF(B495&lt;'PARAMETRI SISMICI'!$G$27,'PARAMETRI SISMICI'!$G$20*'PARAMETRI SISMICI'!$G$23*'PARAMETRI SISMICI'!$G$29*'PARAMETRI SISMICI'!$G$9*('PARAMETRI SISMICI'!$G$26/B495),'PARAMETRI SISMICI'!$G$20*'PARAMETRI SISMICI'!$G$23*'PARAMETRI SISMICI'!$G$29*'PARAMETRI SISMICI'!$G$9*(('PARAMETRI SISMICI'!$G$26*'PARAMETRI SISMICI'!$G$27)/B495^2))))</f>
        <v>3.7880787874111428E-2</v>
      </c>
      <c r="D495" s="26">
        <f>1/'PARAMETRI SISMICI'!$G$19*IF(B495&lt;'PARAMETRI SISMICI'!$G$25,'PARAMETRI SISMICI'!$G$20*'PARAMETRI SISMICI'!$G$23*'PARAMETRI SISMICI'!$G$30*'PARAMETRI SISMICI'!$G$9*(B495/'PARAMETRI SISMICI'!$G$25+1/('PARAMETRI SISMICI'!$G$30*'PARAMETRI SISMICI'!$G$9)*(1-B495/'PARAMETRI SISMICI'!$G$25)),IF(B495&lt;'PARAMETRI SISMICI'!$G$26,'PARAMETRI SISMICI'!$G$20*'PARAMETRI SISMICI'!$G$23*'PARAMETRI SISMICI'!$G$30*'PARAMETRI SISMICI'!$G$9,IF(B495&lt;'PARAMETRI SISMICI'!$G$27,'PARAMETRI SISMICI'!$G$20*'PARAMETRI SISMICI'!$G$23*'PARAMETRI SISMICI'!$G$30*'PARAMETRI SISMICI'!$G$9*('PARAMETRI SISMICI'!$G$26/B495),'PARAMETRI SISMICI'!$G$20*'PARAMETRI SISMICI'!$G$23*'PARAMETRI SISMICI'!$G$30*'PARAMETRI SISMICI'!$G$9*(('PARAMETRI SISMICI'!$G$26*'PARAMETRI SISMICI'!$G$27)/B495^2))))</f>
        <v>1.3153051345177576E-2</v>
      </c>
      <c r="E495" s="5"/>
      <c r="F495" s="5"/>
      <c r="G495" s="5"/>
      <c r="H495" s="5"/>
      <c r="I495" s="5"/>
      <c r="J495" s="5"/>
      <c r="K495" s="5"/>
      <c r="L495" s="5"/>
      <c r="M495" s="5"/>
      <c r="N495" s="5"/>
    </row>
    <row r="496" spans="2:14" x14ac:dyDescent="0.25">
      <c r="B496" s="32">
        <f t="shared" si="7"/>
        <v>4.849999999999941</v>
      </c>
      <c r="C496" s="26">
        <f>1/'PARAMETRI SISMICI'!$G$19*IF(B496&lt;'PARAMETRI SISMICI'!$G$25,'PARAMETRI SISMICI'!$G$20*'PARAMETRI SISMICI'!$G$23*'PARAMETRI SISMICI'!$G$29*'PARAMETRI SISMICI'!$G$9*(B496/'PARAMETRI SISMICI'!$G$25+1/('PARAMETRI SISMICI'!$G$29*'PARAMETRI SISMICI'!$G$9)*(1-B496/'PARAMETRI SISMICI'!$G$25)),IF(B496&lt;'PARAMETRI SISMICI'!$G$26,'PARAMETRI SISMICI'!$G$20*'PARAMETRI SISMICI'!$G$23*'PARAMETRI SISMICI'!$G$29*'PARAMETRI SISMICI'!$G$9,IF(B496&lt;'PARAMETRI SISMICI'!$G$27,'PARAMETRI SISMICI'!$G$20*'PARAMETRI SISMICI'!$G$23*'PARAMETRI SISMICI'!$G$29*'PARAMETRI SISMICI'!$G$9*('PARAMETRI SISMICI'!$G$26/B496),'PARAMETRI SISMICI'!$G$20*'PARAMETRI SISMICI'!$G$23*'PARAMETRI SISMICI'!$G$29*'PARAMETRI SISMICI'!$G$9*(('PARAMETRI SISMICI'!$G$26*'PARAMETRI SISMICI'!$G$27)/B496^2))))</f>
        <v>3.7724739480233166E-2</v>
      </c>
      <c r="D496" s="26">
        <f>1/'PARAMETRI SISMICI'!$G$19*IF(B496&lt;'PARAMETRI SISMICI'!$G$25,'PARAMETRI SISMICI'!$G$20*'PARAMETRI SISMICI'!$G$23*'PARAMETRI SISMICI'!$G$30*'PARAMETRI SISMICI'!$G$9*(B496/'PARAMETRI SISMICI'!$G$25+1/('PARAMETRI SISMICI'!$G$30*'PARAMETRI SISMICI'!$G$9)*(1-B496/'PARAMETRI SISMICI'!$G$25)),IF(B496&lt;'PARAMETRI SISMICI'!$G$26,'PARAMETRI SISMICI'!$G$20*'PARAMETRI SISMICI'!$G$23*'PARAMETRI SISMICI'!$G$30*'PARAMETRI SISMICI'!$G$9,IF(B496&lt;'PARAMETRI SISMICI'!$G$27,'PARAMETRI SISMICI'!$G$20*'PARAMETRI SISMICI'!$G$23*'PARAMETRI SISMICI'!$G$30*'PARAMETRI SISMICI'!$G$9*('PARAMETRI SISMICI'!$G$26/B496),'PARAMETRI SISMICI'!$G$20*'PARAMETRI SISMICI'!$G$23*'PARAMETRI SISMICI'!$G$30*'PARAMETRI SISMICI'!$G$9*(('PARAMETRI SISMICI'!$G$26*'PARAMETRI SISMICI'!$G$27)/B496^2))))</f>
        <v>1.3098867875080959E-2</v>
      </c>
      <c r="E496" s="5"/>
      <c r="F496" s="5"/>
      <c r="G496" s="5"/>
      <c r="H496" s="5"/>
      <c r="I496" s="5"/>
      <c r="J496" s="5"/>
      <c r="K496" s="5"/>
      <c r="L496" s="5"/>
      <c r="M496" s="5"/>
      <c r="N496" s="5"/>
    </row>
    <row r="497" spans="2:14" x14ac:dyDescent="0.25">
      <c r="B497" s="32">
        <f t="shared" si="7"/>
        <v>4.8599999999999408</v>
      </c>
      <c r="C497" s="26">
        <f>1/'PARAMETRI SISMICI'!$G$19*IF(B497&lt;'PARAMETRI SISMICI'!$G$25,'PARAMETRI SISMICI'!$G$20*'PARAMETRI SISMICI'!$G$23*'PARAMETRI SISMICI'!$G$29*'PARAMETRI SISMICI'!$G$9*(B497/'PARAMETRI SISMICI'!$G$25+1/('PARAMETRI SISMICI'!$G$29*'PARAMETRI SISMICI'!$G$9)*(1-B497/'PARAMETRI SISMICI'!$G$25)),IF(B497&lt;'PARAMETRI SISMICI'!$G$26,'PARAMETRI SISMICI'!$G$20*'PARAMETRI SISMICI'!$G$23*'PARAMETRI SISMICI'!$G$29*'PARAMETRI SISMICI'!$G$9,IF(B497&lt;'PARAMETRI SISMICI'!$G$27,'PARAMETRI SISMICI'!$G$20*'PARAMETRI SISMICI'!$G$23*'PARAMETRI SISMICI'!$G$29*'PARAMETRI SISMICI'!$G$9*('PARAMETRI SISMICI'!$G$26/B497),'PARAMETRI SISMICI'!$G$20*'PARAMETRI SISMICI'!$G$23*'PARAMETRI SISMICI'!$G$29*'PARAMETRI SISMICI'!$G$9*(('PARAMETRI SISMICI'!$G$26*'PARAMETRI SISMICI'!$G$27)/B497^2))))</f>
        <v>3.7569653356694641E-2</v>
      </c>
      <c r="D497" s="26">
        <f>1/'PARAMETRI SISMICI'!$G$19*IF(B497&lt;'PARAMETRI SISMICI'!$G$25,'PARAMETRI SISMICI'!$G$20*'PARAMETRI SISMICI'!$G$23*'PARAMETRI SISMICI'!$G$30*'PARAMETRI SISMICI'!$G$9*(B497/'PARAMETRI SISMICI'!$G$25+1/('PARAMETRI SISMICI'!$G$30*'PARAMETRI SISMICI'!$G$9)*(1-B497/'PARAMETRI SISMICI'!$G$25)),IF(B497&lt;'PARAMETRI SISMICI'!$G$26,'PARAMETRI SISMICI'!$G$20*'PARAMETRI SISMICI'!$G$23*'PARAMETRI SISMICI'!$G$30*'PARAMETRI SISMICI'!$G$9,IF(B497&lt;'PARAMETRI SISMICI'!$G$27,'PARAMETRI SISMICI'!$G$20*'PARAMETRI SISMICI'!$G$23*'PARAMETRI SISMICI'!$G$30*'PARAMETRI SISMICI'!$G$9*('PARAMETRI SISMICI'!$G$26/B497),'PARAMETRI SISMICI'!$G$20*'PARAMETRI SISMICI'!$G$23*'PARAMETRI SISMICI'!$G$30*'PARAMETRI SISMICI'!$G$9*(('PARAMETRI SISMICI'!$G$26*'PARAMETRI SISMICI'!$G$27)/B497^2))))</f>
        <v>1.304501852663008E-2</v>
      </c>
      <c r="E497" s="5"/>
      <c r="F497" s="5"/>
      <c r="G497" s="5"/>
      <c r="H497" s="5"/>
      <c r="I497" s="5"/>
      <c r="J497" s="5"/>
      <c r="K497" s="5"/>
      <c r="L497" s="5"/>
      <c r="M497" s="5"/>
      <c r="N497" s="5"/>
    </row>
    <row r="498" spans="2:14" x14ac:dyDescent="0.25">
      <c r="B498" s="32">
        <f t="shared" si="7"/>
        <v>4.8699999999999406</v>
      </c>
      <c r="C498" s="26">
        <f>1/'PARAMETRI SISMICI'!$G$19*IF(B498&lt;'PARAMETRI SISMICI'!$G$25,'PARAMETRI SISMICI'!$G$20*'PARAMETRI SISMICI'!$G$23*'PARAMETRI SISMICI'!$G$29*'PARAMETRI SISMICI'!$G$9*(B498/'PARAMETRI SISMICI'!$G$25+1/('PARAMETRI SISMICI'!$G$29*'PARAMETRI SISMICI'!$G$9)*(1-B498/'PARAMETRI SISMICI'!$G$25)),IF(B498&lt;'PARAMETRI SISMICI'!$G$26,'PARAMETRI SISMICI'!$G$20*'PARAMETRI SISMICI'!$G$23*'PARAMETRI SISMICI'!$G$29*'PARAMETRI SISMICI'!$G$9,IF(B498&lt;'PARAMETRI SISMICI'!$G$27,'PARAMETRI SISMICI'!$G$20*'PARAMETRI SISMICI'!$G$23*'PARAMETRI SISMICI'!$G$29*'PARAMETRI SISMICI'!$G$9*('PARAMETRI SISMICI'!$G$26/B498),'PARAMETRI SISMICI'!$G$20*'PARAMETRI SISMICI'!$G$23*'PARAMETRI SISMICI'!$G$29*'PARAMETRI SISMICI'!$G$9*(('PARAMETRI SISMICI'!$G$26*'PARAMETRI SISMICI'!$G$27)/B498^2))))</f>
        <v>3.741552160795824E-2</v>
      </c>
      <c r="D498" s="26">
        <f>1/'PARAMETRI SISMICI'!$G$19*IF(B498&lt;'PARAMETRI SISMICI'!$G$25,'PARAMETRI SISMICI'!$G$20*'PARAMETRI SISMICI'!$G$23*'PARAMETRI SISMICI'!$G$30*'PARAMETRI SISMICI'!$G$9*(B498/'PARAMETRI SISMICI'!$G$25+1/('PARAMETRI SISMICI'!$G$30*'PARAMETRI SISMICI'!$G$9)*(1-B498/'PARAMETRI SISMICI'!$G$25)),IF(B498&lt;'PARAMETRI SISMICI'!$G$26,'PARAMETRI SISMICI'!$G$20*'PARAMETRI SISMICI'!$G$23*'PARAMETRI SISMICI'!$G$30*'PARAMETRI SISMICI'!$G$9,IF(B498&lt;'PARAMETRI SISMICI'!$G$27,'PARAMETRI SISMICI'!$G$20*'PARAMETRI SISMICI'!$G$23*'PARAMETRI SISMICI'!$G$30*'PARAMETRI SISMICI'!$G$9*('PARAMETRI SISMICI'!$G$26/B498),'PARAMETRI SISMICI'!$G$20*'PARAMETRI SISMICI'!$G$23*'PARAMETRI SISMICI'!$G$30*'PARAMETRI SISMICI'!$G$9*(('PARAMETRI SISMICI'!$G$26*'PARAMETRI SISMICI'!$G$27)/B498^2))))</f>
        <v>1.299150055831883E-2</v>
      </c>
      <c r="E498" s="5"/>
      <c r="F498" s="5"/>
      <c r="G498" s="5"/>
      <c r="H498" s="5"/>
      <c r="I498" s="5"/>
      <c r="J498" s="5"/>
      <c r="K498" s="5"/>
      <c r="L498" s="5"/>
      <c r="M498" s="5"/>
      <c r="N498" s="5"/>
    </row>
    <row r="499" spans="2:14" x14ac:dyDescent="0.25">
      <c r="B499" s="32">
        <f t="shared" si="7"/>
        <v>4.8799999999999404</v>
      </c>
      <c r="C499" s="26">
        <f>1/'PARAMETRI SISMICI'!$G$19*IF(B499&lt;'PARAMETRI SISMICI'!$G$25,'PARAMETRI SISMICI'!$G$20*'PARAMETRI SISMICI'!$G$23*'PARAMETRI SISMICI'!$G$29*'PARAMETRI SISMICI'!$G$9*(B499/'PARAMETRI SISMICI'!$G$25+1/('PARAMETRI SISMICI'!$G$29*'PARAMETRI SISMICI'!$G$9)*(1-B499/'PARAMETRI SISMICI'!$G$25)),IF(B499&lt;'PARAMETRI SISMICI'!$G$26,'PARAMETRI SISMICI'!$G$20*'PARAMETRI SISMICI'!$G$23*'PARAMETRI SISMICI'!$G$29*'PARAMETRI SISMICI'!$G$9,IF(B499&lt;'PARAMETRI SISMICI'!$G$27,'PARAMETRI SISMICI'!$G$20*'PARAMETRI SISMICI'!$G$23*'PARAMETRI SISMICI'!$G$29*'PARAMETRI SISMICI'!$G$9*('PARAMETRI SISMICI'!$G$26/B499),'PARAMETRI SISMICI'!$G$20*'PARAMETRI SISMICI'!$G$23*'PARAMETRI SISMICI'!$G$29*'PARAMETRI SISMICI'!$G$9*(('PARAMETRI SISMICI'!$G$26*'PARAMETRI SISMICI'!$G$27)/B499^2))))</f>
        <v>3.7262336419300289E-2</v>
      </c>
      <c r="D499" s="26">
        <f>1/'PARAMETRI SISMICI'!$G$19*IF(B499&lt;'PARAMETRI SISMICI'!$G$25,'PARAMETRI SISMICI'!$G$20*'PARAMETRI SISMICI'!$G$23*'PARAMETRI SISMICI'!$G$30*'PARAMETRI SISMICI'!$G$9*(B499/'PARAMETRI SISMICI'!$G$25+1/('PARAMETRI SISMICI'!$G$30*'PARAMETRI SISMICI'!$G$9)*(1-B499/'PARAMETRI SISMICI'!$G$25)),IF(B499&lt;'PARAMETRI SISMICI'!$G$26,'PARAMETRI SISMICI'!$G$20*'PARAMETRI SISMICI'!$G$23*'PARAMETRI SISMICI'!$G$30*'PARAMETRI SISMICI'!$G$9,IF(B499&lt;'PARAMETRI SISMICI'!$G$27,'PARAMETRI SISMICI'!$G$20*'PARAMETRI SISMICI'!$G$23*'PARAMETRI SISMICI'!$G$30*'PARAMETRI SISMICI'!$G$9*('PARAMETRI SISMICI'!$G$26/B499),'PARAMETRI SISMICI'!$G$20*'PARAMETRI SISMICI'!$G$23*'PARAMETRI SISMICI'!$G$30*'PARAMETRI SISMICI'!$G$9*(('PARAMETRI SISMICI'!$G$26*'PARAMETRI SISMICI'!$G$27)/B499^2))))</f>
        <v>1.2938311256701487E-2</v>
      </c>
      <c r="E499" s="5"/>
      <c r="F499" s="5"/>
      <c r="G499" s="5"/>
      <c r="H499" s="5"/>
      <c r="I499" s="5"/>
      <c r="J499" s="5"/>
      <c r="K499" s="5"/>
      <c r="L499" s="5"/>
      <c r="M499" s="5"/>
      <c r="N499" s="5"/>
    </row>
    <row r="500" spans="2:14" x14ac:dyDescent="0.25">
      <c r="B500" s="32">
        <f t="shared" si="7"/>
        <v>4.8899999999999402</v>
      </c>
      <c r="C500" s="26">
        <f>1/'PARAMETRI SISMICI'!$G$19*IF(B500&lt;'PARAMETRI SISMICI'!$G$25,'PARAMETRI SISMICI'!$G$20*'PARAMETRI SISMICI'!$G$23*'PARAMETRI SISMICI'!$G$29*'PARAMETRI SISMICI'!$G$9*(B500/'PARAMETRI SISMICI'!$G$25+1/('PARAMETRI SISMICI'!$G$29*'PARAMETRI SISMICI'!$G$9)*(1-B500/'PARAMETRI SISMICI'!$G$25)),IF(B500&lt;'PARAMETRI SISMICI'!$G$26,'PARAMETRI SISMICI'!$G$20*'PARAMETRI SISMICI'!$G$23*'PARAMETRI SISMICI'!$G$29*'PARAMETRI SISMICI'!$G$9,IF(B500&lt;'PARAMETRI SISMICI'!$G$27,'PARAMETRI SISMICI'!$G$20*'PARAMETRI SISMICI'!$G$23*'PARAMETRI SISMICI'!$G$29*'PARAMETRI SISMICI'!$G$9*('PARAMETRI SISMICI'!$G$26/B500),'PARAMETRI SISMICI'!$G$20*'PARAMETRI SISMICI'!$G$23*'PARAMETRI SISMICI'!$G$29*'PARAMETRI SISMICI'!$G$9*(('PARAMETRI SISMICI'!$G$26*'PARAMETRI SISMICI'!$G$27)/B500^2))))</f>
        <v>3.7110090055820479E-2</v>
      </c>
      <c r="D500" s="26">
        <f>1/'PARAMETRI SISMICI'!$G$19*IF(B500&lt;'PARAMETRI SISMICI'!$G$25,'PARAMETRI SISMICI'!$G$20*'PARAMETRI SISMICI'!$G$23*'PARAMETRI SISMICI'!$G$30*'PARAMETRI SISMICI'!$G$9*(B500/'PARAMETRI SISMICI'!$G$25+1/('PARAMETRI SISMICI'!$G$30*'PARAMETRI SISMICI'!$G$9)*(1-B500/'PARAMETRI SISMICI'!$G$25)),IF(B500&lt;'PARAMETRI SISMICI'!$G$26,'PARAMETRI SISMICI'!$G$20*'PARAMETRI SISMICI'!$G$23*'PARAMETRI SISMICI'!$G$30*'PARAMETRI SISMICI'!$G$9,IF(B500&lt;'PARAMETRI SISMICI'!$G$27,'PARAMETRI SISMICI'!$G$20*'PARAMETRI SISMICI'!$G$23*'PARAMETRI SISMICI'!$G$30*'PARAMETRI SISMICI'!$G$9*('PARAMETRI SISMICI'!$G$26/B500),'PARAMETRI SISMICI'!$G$20*'PARAMETRI SISMICI'!$G$23*'PARAMETRI SISMICI'!$G$30*'PARAMETRI SISMICI'!$G$9*(('PARAMETRI SISMICI'!$G$26*'PARAMETRI SISMICI'!$G$27)/B500^2))))</f>
        <v>1.2885447936048773E-2</v>
      </c>
      <c r="E500" s="5"/>
      <c r="F500" s="5"/>
      <c r="G500" s="5"/>
      <c r="H500" s="5"/>
      <c r="I500" s="5"/>
      <c r="J500" s="5"/>
      <c r="K500" s="5"/>
      <c r="L500" s="5"/>
      <c r="M500" s="5"/>
      <c r="N500" s="5"/>
    </row>
    <row r="501" spans="2:14" x14ac:dyDescent="0.25">
      <c r="B501" s="32">
        <f t="shared" si="7"/>
        <v>4.89999999999994</v>
      </c>
      <c r="C501" s="26">
        <f>1/'PARAMETRI SISMICI'!$G$19*IF(B501&lt;'PARAMETRI SISMICI'!$G$25,'PARAMETRI SISMICI'!$G$20*'PARAMETRI SISMICI'!$G$23*'PARAMETRI SISMICI'!$G$29*'PARAMETRI SISMICI'!$G$9*(B501/'PARAMETRI SISMICI'!$G$25+1/('PARAMETRI SISMICI'!$G$29*'PARAMETRI SISMICI'!$G$9)*(1-B501/'PARAMETRI SISMICI'!$G$25)),IF(B501&lt;'PARAMETRI SISMICI'!$G$26,'PARAMETRI SISMICI'!$G$20*'PARAMETRI SISMICI'!$G$23*'PARAMETRI SISMICI'!$G$29*'PARAMETRI SISMICI'!$G$9,IF(B501&lt;'PARAMETRI SISMICI'!$G$27,'PARAMETRI SISMICI'!$G$20*'PARAMETRI SISMICI'!$G$23*'PARAMETRI SISMICI'!$G$29*'PARAMETRI SISMICI'!$G$9*('PARAMETRI SISMICI'!$G$26/B501),'PARAMETRI SISMICI'!$G$20*'PARAMETRI SISMICI'!$G$23*'PARAMETRI SISMICI'!$G$29*'PARAMETRI SISMICI'!$G$9*(('PARAMETRI SISMICI'!$G$26*'PARAMETRI SISMICI'!$G$27)/B501^2))))</f>
        <v>3.6958774861465427E-2</v>
      </c>
      <c r="D501" s="26">
        <f>1/'PARAMETRI SISMICI'!$G$19*IF(B501&lt;'PARAMETRI SISMICI'!$G$25,'PARAMETRI SISMICI'!$G$20*'PARAMETRI SISMICI'!$G$23*'PARAMETRI SISMICI'!$G$30*'PARAMETRI SISMICI'!$G$9*(B501/'PARAMETRI SISMICI'!$G$25+1/('PARAMETRI SISMICI'!$G$30*'PARAMETRI SISMICI'!$G$9)*(1-B501/'PARAMETRI SISMICI'!$G$25)),IF(B501&lt;'PARAMETRI SISMICI'!$G$26,'PARAMETRI SISMICI'!$G$20*'PARAMETRI SISMICI'!$G$23*'PARAMETRI SISMICI'!$G$30*'PARAMETRI SISMICI'!$G$9,IF(B501&lt;'PARAMETRI SISMICI'!$G$27,'PARAMETRI SISMICI'!$G$20*'PARAMETRI SISMICI'!$G$23*'PARAMETRI SISMICI'!$G$30*'PARAMETRI SISMICI'!$G$9*('PARAMETRI SISMICI'!$G$26/B501),'PARAMETRI SISMICI'!$G$20*'PARAMETRI SISMICI'!$G$23*'PARAMETRI SISMICI'!$G$30*'PARAMETRI SISMICI'!$G$9*(('PARAMETRI SISMICI'!$G$26*'PARAMETRI SISMICI'!$G$27)/B501^2))))</f>
        <v>1.2832907938008826E-2</v>
      </c>
      <c r="E501" s="5"/>
      <c r="F501" s="5"/>
      <c r="G501" s="5"/>
      <c r="H501" s="5"/>
      <c r="I501" s="5"/>
      <c r="J501" s="5"/>
      <c r="K501" s="5"/>
      <c r="L501" s="5"/>
      <c r="M501" s="5"/>
      <c r="N501" s="5"/>
    </row>
    <row r="502" spans="2:14" x14ac:dyDescent="0.25">
      <c r="B502" s="32">
        <f t="shared" si="7"/>
        <v>4.9099999999999397</v>
      </c>
      <c r="C502" s="26">
        <f>1/'PARAMETRI SISMICI'!$G$19*IF(B502&lt;'PARAMETRI SISMICI'!$G$25,'PARAMETRI SISMICI'!$G$20*'PARAMETRI SISMICI'!$G$23*'PARAMETRI SISMICI'!$G$29*'PARAMETRI SISMICI'!$G$9*(B502/'PARAMETRI SISMICI'!$G$25+1/('PARAMETRI SISMICI'!$G$29*'PARAMETRI SISMICI'!$G$9)*(1-B502/'PARAMETRI SISMICI'!$G$25)),IF(B502&lt;'PARAMETRI SISMICI'!$G$26,'PARAMETRI SISMICI'!$G$20*'PARAMETRI SISMICI'!$G$23*'PARAMETRI SISMICI'!$G$29*'PARAMETRI SISMICI'!$G$9,IF(B502&lt;'PARAMETRI SISMICI'!$G$27,'PARAMETRI SISMICI'!$G$20*'PARAMETRI SISMICI'!$G$23*'PARAMETRI SISMICI'!$G$29*'PARAMETRI SISMICI'!$G$9*('PARAMETRI SISMICI'!$G$26/B502),'PARAMETRI SISMICI'!$G$20*'PARAMETRI SISMICI'!$G$23*'PARAMETRI SISMICI'!$G$29*'PARAMETRI SISMICI'!$G$9*(('PARAMETRI SISMICI'!$G$26*'PARAMETRI SISMICI'!$G$27)/B502^2))))</f>
        <v>3.6808383258066166E-2</v>
      </c>
      <c r="D502" s="26">
        <f>1/'PARAMETRI SISMICI'!$G$19*IF(B502&lt;'PARAMETRI SISMICI'!$G$25,'PARAMETRI SISMICI'!$G$20*'PARAMETRI SISMICI'!$G$23*'PARAMETRI SISMICI'!$G$30*'PARAMETRI SISMICI'!$G$9*(B502/'PARAMETRI SISMICI'!$G$25+1/('PARAMETRI SISMICI'!$G$30*'PARAMETRI SISMICI'!$G$9)*(1-B502/'PARAMETRI SISMICI'!$G$25)),IF(B502&lt;'PARAMETRI SISMICI'!$G$26,'PARAMETRI SISMICI'!$G$20*'PARAMETRI SISMICI'!$G$23*'PARAMETRI SISMICI'!$G$30*'PARAMETRI SISMICI'!$G$9,IF(B502&lt;'PARAMETRI SISMICI'!$G$27,'PARAMETRI SISMICI'!$G$20*'PARAMETRI SISMICI'!$G$23*'PARAMETRI SISMICI'!$G$30*'PARAMETRI SISMICI'!$G$9*('PARAMETRI SISMICI'!$G$26/B502),'PARAMETRI SISMICI'!$G$20*'PARAMETRI SISMICI'!$G$23*'PARAMETRI SISMICI'!$G$30*'PARAMETRI SISMICI'!$G$9*(('PARAMETRI SISMICI'!$G$26*'PARAMETRI SISMICI'!$G$27)/B502^2))))</f>
        <v>1.2780688631272972E-2</v>
      </c>
      <c r="E502" s="5"/>
      <c r="F502" s="5"/>
      <c r="G502" s="5"/>
      <c r="H502" s="5"/>
      <c r="I502" s="5"/>
      <c r="J502" s="5"/>
      <c r="K502" s="5"/>
      <c r="L502" s="5"/>
      <c r="M502" s="5"/>
      <c r="N502" s="5"/>
    </row>
    <row r="503" spans="2:14" x14ac:dyDescent="0.25">
      <c r="B503" s="32">
        <f t="shared" si="7"/>
        <v>4.9199999999999395</v>
      </c>
      <c r="C503" s="26">
        <f>1/'PARAMETRI SISMICI'!$G$19*IF(B503&lt;'PARAMETRI SISMICI'!$G$25,'PARAMETRI SISMICI'!$G$20*'PARAMETRI SISMICI'!$G$23*'PARAMETRI SISMICI'!$G$29*'PARAMETRI SISMICI'!$G$9*(B503/'PARAMETRI SISMICI'!$G$25+1/('PARAMETRI SISMICI'!$G$29*'PARAMETRI SISMICI'!$G$9)*(1-B503/'PARAMETRI SISMICI'!$G$25)),IF(B503&lt;'PARAMETRI SISMICI'!$G$26,'PARAMETRI SISMICI'!$G$20*'PARAMETRI SISMICI'!$G$23*'PARAMETRI SISMICI'!$G$29*'PARAMETRI SISMICI'!$G$9,IF(B503&lt;'PARAMETRI SISMICI'!$G$27,'PARAMETRI SISMICI'!$G$20*'PARAMETRI SISMICI'!$G$23*'PARAMETRI SISMICI'!$G$29*'PARAMETRI SISMICI'!$G$9*('PARAMETRI SISMICI'!$G$26/B503),'PARAMETRI SISMICI'!$G$20*'PARAMETRI SISMICI'!$G$23*'PARAMETRI SISMICI'!$G$29*'PARAMETRI SISMICI'!$G$9*(('PARAMETRI SISMICI'!$G$26*'PARAMETRI SISMICI'!$G$27)/B503^2))))</f>
        <v>3.6658907744389284E-2</v>
      </c>
      <c r="D503" s="26">
        <f>1/'PARAMETRI SISMICI'!$G$19*IF(B503&lt;'PARAMETRI SISMICI'!$G$25,'PARAMETRI SISMICI'!$G$20*'PARAMETRI SISMICI'!$G$23*'PARAMETRI SISMICI'!$G$30*'PARAMETRI SISMICI'!$G$9*(B503/'PARAMETRI SISMICI'!$G$25+1/('PARAMETRI SISMICI'!$G$30*'PARAMETRI SISMICI'!$G$9)*(1-B503/'PARAMETRI SISMICI'!$G$25)),IF(B503&lt;'PARAMETRI SISMICI'!$G$26,'PARAMETRI SISMICI'!$G$20*'PARAMETRI SISMICI'!$G$23*'PARAMETRI SISMICI'!$G$30*'PARAMETRI SISMICI'!$G$9,IF(B503&lt;'PARAMETRI SISMICI'!$G$27,'PARAMETRI SISMICI'!$G$20*'PARAMETRI SISMICI'!$G$23*'PARAMETRI SISMICI'!$G$30*'PARAMETRI SISMICI'!$G$9*('PARAMETRI SISMICI'!$G$26/B503),'PARAMETRI SISMICI'!$G$20*'PARAMETRI SISMICI'!$G$23*'PARAMETRI SISMICI'!$G$30*'PARAMETRI SISMICI'!$G$9*(('PARAMETRI SISMICI'!$G$26*'PARAMETRI SISMICI'!$G$27)/B503^2))))</f>
        <v>1.2728787411246278E-2</v>
      </c>
      <c r="E503" s="5"/>
      <c r="F503" s="5"/>
      <c r="G503" s="5"/>
      <c r="H503" s="5"/>
      <c r="I503" s="5"/>
      <c r="J503" s="5"/>
      <c r="K503" s="5"/>
      <c r="L503" s="5"/>
      <c r="M503" s="5"/>
      <c r="N503" s="5"/>
    </row>
    <row r="504" spans="2:14" x14ac:dyDescent="0.25">
      <c r="B504" s="32">
        <f t="shared" si="7"/>
        <v>4.9299999999999393</v>
      </c>
      <c r="C504" s="26">
        <f>1/'PARAMETRI SISMICI'!$G$19*IF(B504&lt;'PARAMETRI SISMICI'!$G$25,'PARAMETRI SISMICI'!$G$20*'PARAMETRI SISMICI'!$G$23*'PARAMETRI SISMICI'!$G$29*'PARAMETRI SISMICI'!$G$9*(B504/'PARAMETRI SISMICI'!$G$25+1/('PARAMETRI SISMICI'!$G$29*'PARAMETRI SISMICI'!$G$9)*(1-B504/'PARAMETRI SISMICI'!$G$25)),IF(B504&lt;'PARAMETRI SISMICI'!$G$26,'PARAMETRI SISMICI'!$G$20*'PARAMETRI SISMICI'!$G$23*'PARAMETRI SISMICI'!$G$29*'PARAMETRI SISMICI'!$G$9,IF(B504&lt;'PARAMETRI SISMICI'!$G$27,'PARAMETRI SISMICI'!$G$20*'PARAMETRI SISMICI'!$G$23*'PARAMETRI SISMICI'!$G$29*'PARAMETRI SISMICI'!$G$9*('PARAMETRI SISMICI'!$G$26/B504),'PARAMETRI SISMICI'!$G$20*'PARAMETRI SISMICI'!$G$23*'PARAMETRI SISMICI'!$G$29*'PARAMETRI SISMICI'!$G$9*(('PARAMETRI SISMICI'!$G$26*'PARAMETRI SISMICI'!$G$27)/B504^2))))</f>
        <v>3.6510340895201582E-2</v>
      </c>
      <c r="D504" s="26">
        <f>1/'PARAMETRI SISMICI'!$G$19*IF(B504&lt;'PARAMETRI SISMICI'!$G$25,'PARAMETRI SISMICI'!$G$20*'PARAMETRI SISMICI'!$G$23*'PARAMETRI SISMICI'!$G$30*'PARAMETRI SISMICI'!$G$9*(B504/'PARAMETRI SISMICI'!$G$25+1/('PARAMETRI SISMICI'!$G$30*'PARAMETRI SISMICI'!$G$9)*(1-B504/'PARAMETRI SISMICI'!$G$25)),IF(B504&lt;'PARAMETRI SISMICI'!$G$26,'PARAMETRI SISMICI'!$G$20*'PARAMETRI SISMICI'!$G$23*'PARAMETRI SISMICI'!$G$30*'PARAMETRI SISMICI'!$G$9,IF(B504&lt;'PARAMETRI SISMICI'!$G$27,'PARAMETRI SISMICI'!$G$20*'PARAMETRI SISMICI'!$G$23*'PARAMETRI SISMICI'!$G$30*'PARAMETRI SISMICI'!$G$9*('PARAMETRI SISMICI'!$G$26/B504),'PARAMETRI SISMICI'!$G$20*'PARAMETRI SISMICI'!$G$23*'PARAMETRI SISMICI'!$G$30*'PARAMETRI SISMICI'!$G$9*(('PARAMETRI SISMICI'!$G$26*'PARAMETRI SISMICI'!$G$27)/B504^2))))</f>
        <v>1.267720169972277E-2</v>
      </c>
      <c r="E504" s="5"/>
      <c r="F504" s="5"/>
      <c r="G504" s="5"/>
      <c r="H504" s="5"/>
      <c r="I504" s="5"/>
      <c r="J504" s="5"/>
      <c r="K504" s="5"/>
      <c r="L504" s="5"/>
      <c r="M504" s="5"/>
      <c r="N504" s="5"/>
    </row>
    <row r="505" spans="2:14" x14ac:dyDescent="0.25">
      <c r="B505" s="32">
        <f t="shared" si="7"/>
        <v>4.9399999999999391</v>
      </c>
      <c r="C505" s="26">
        <f>1/'PARAMETRI SISMICI'!$G$19*IF(B505&lt;'PARAMETRI SISMICI'!$G$25,'PARAMETRI SISMICI'!$G$20*'PARAMETRI SISMICI'!$G$23*'PARAMETRI SISMICI'!$G$29*'PARAMETRI SISMICI'!$G$9*(B505/'PARAMETRI SISMICI'!$G$25+1/('PARAMETRI SISMICI'!$G$29*'PARAMETRI SISMICI'!$G$9)*(1-B505/'PARAMETRI SISMICI'!$G$25)),IF(B505&lt;'PARAMETRI SISMICI'!$G$26,'PARAMETRI SISMICI'!$G$20*'PARAMETRI SISMICI'!$G$23*'PARAMETRI SISMICI'!$G$29*'PARAMETRI SISMICI'!$G$9,IF(B505&lt;'PARAMETRI SISMICI'!$G$27,'PARAMETRI SISMICI'!$G$20*'PARAMETRI SISMICI'!$G$23*'PARAMETRI SISMICI'!$G$29*'PARAMETRI SISMICI'!$G$9*('PARAMETRI SISMICI'!$G$26/B505),'PARAMETRI SISMICI'!$G$20*'PARAMETRI SISMICI'!$G$23*'PARAMETRI SISMICI'!$G$29*'PARAMETRI SISMICI'!$G$9*(('PARAMETRI SISMICI'!$G$26*'PARAMETRI SISMICI'!$G$27)/B505^2))))</f>
        <v>3.6362675360347853E-2</v>
      </c>
      <c r="D505" s="26">
        <f>1/'PARAMETRI SISMICI'!$G$19*IF(B505&lt;'PARAMETRI SISMICI'!$G$25,'PARAMETRI SISMICI'!$G$20*'PARAMETRI SISMICI'!$G$23*'PARAMETRI SISMICI'!$G$30*'PARAMETRI SISMICI'!$G$9*(B505/'PARAMETRI SISMICI'!$G$25+1/('PARAMETRI SISMICI'!$G$30*'PARAMETRI SISMICI'!$G$9)*(1-B505/'PARAMETRI SISMICI'!$G$25)),IF(B505&lt;'PARAMETRI SISMICI'!$G$26,'PARAMETRI SISMICI'!$G$20*'PARAMETRI SISMICI'!$G$23*'PARAMETRI SISMICI'!$G$30*'PARAMETRI SISMICI'!$G$9,IF(B505&lt;'PARAMETRI SISMICI'!$G$27,'PARAMETRI SISMICI'!$G$20*'PARAMETRI SISMICI'!$G$23*'PARAMETRI SISMICI'!$G$30*'PARAMETRI SISMICI'!$G$9*('PARAMETRI SISMICI'!$G$26/B505),'PARAMETRI SISMICI'!$G$20*'PARAMETRI SISMICI'!$G$23*'PARAMETRI SISMICI'!$G$30*'PARAMETRI SISMICI'!$G$9*(('PARAMETRI SISMICI'!$G$26*'PARAMETRI SISMICI'!$G$27)/B505^2))))</f>
        <v>1.2625928944565228E-2</v>
      </c>
      <c r="E505" s="5"/>
      <c r="F505" s="5"/>
      <c r="G505" s="5"/>
      <c r="H505" s="5"/>
      <c r="I505" s="5"/>
      <c r="J505" s="5"/>
      <c r="K505" s="5"/>
      <c r="L505" s="5"/>
      <c r="M505" s="5"/>
      <c r="N505" s="5"/>
    </row>
    <row r="506" spans="2:14" x14ac:dyDescent="0.25">
      <c r="B506" s="32">
        <f t="shared" si="7"/>
        <v>4.9499999999999389</v>
      </c>
      <c r="C506" s="26">
        <f>1/'PARAMETRI SISMICI'!$G$19*IF(B506&lt;'PARAMETRI SISMICI'!$G$25,'PARAMETRI SISMICI'!$G$20*'PARAMETRI SISMICI'!$G$23*'PARAMETRI SISMICI'!$G$29*'PARAMETRI SISMICI'!$G$9*(B506/'PARAMETRI SISMICI'!$G$25+1/('PARAMETRI SISMICI'!$G$29*'PARAMETRI SISMICI'!$G$9)*(1-B506/'PARAMETRI SISMICI'!$G$25)),IF(B506&lt;'PARAMETRI SISMICI'!$G$26,'PARAMETRI SISMICI'!$G$20*'PARAMETRI SISMICI'!$G$23*'PARAMETRI SISMICI'!$G$29*'PARAMETRI SISMICI'!$G$9,IF(B506&lt;'PARAMETRI SISMICI'!$G$27,'PARAMETRI SISMICI'!$G$20*'PARAMETRI SISMICI'!$G$23*'PARAMETRI SISMICI'!$G$29*'PARAMETRI SISMICI'!$G$9*('PARAMETRI SISMICI'!$G$26/B506),'PARAMETRI SISMICI'!$G$20*'PARAMETRI SISMICI'!$G$23*'PARAMETRI SISMICI'!$G$29*'PARAMETRI SISMICI'!$G$9*(('PARAMETRI SISMICI'!$G$26*'PARAMETRI SISMICI'!$G$27)/B506^2))))</f>
        <v>3.621590386384186E-2</v>
      </c>
      <c r="D506" s="26">
        <f>1/'PARAMETRI SISMICI'!$G$19*IF(B506&lt;'PARAMETRI SISMICI'!$G$25,'PARAMETRI SISMICI'!$G$20*'PARAMETRI SISMICI'!$G$23*'PARAMETRI SISMICI'!$G$30*'PARAMETRI SISMICI'!$G$9*(B506/'PARAMETRI SISMICI'!$G$25+1/('PARAMETRI SISMICI'!$G$30*'PARAMETRI SISMICI'!$G$9)*(1-B506/'PARAMETRI SISMICI'!$G$25)),IF(B506&lt;'PARAMETRI SISMICI'!$G$26,'PARAMETRI SISMICI'!$G$20*'PARAMETRI SISMICI'!$G$23*'PARAMETRI SISMICI'!$G$30*'PARAMETRI SISMICI'!$G$9,IF(B506&lt;'PARAMETRI SISMICI'!$G$27,'PARAMETRI SISMICI'!$G$20*'PARAMETRI SISMICI'!$G$23*'PARAMETRI SISMICI'!$G$30*'PARAMETRI SISMICI'!$G$9*('PARAMETRI SISMICI'!$G$26/B506),'PARAMETRI SISMICI'!$G$20*'PARAMETRI SISMICI'!$G$23*'PARAMETRI SISMICI'!$G$30*'PARAMETRI SISMICI'!$G$9*(('PARAMETRI SISMICI'!$G$26*'PARAMETRI SISMICI'!$G$27)/B506^2))))</f>
        <v>1.2574966619389531E-2</v>
      </c>
      <c r="E506" s="5"/>
      <c r="F506" s="5"/>
      <c r="G506" s="5"/>
      <c r="H506" s="5"/>
      <c r="I506" s="5"/>
      <c r="J506" s="5"/>
      <c r="K506" s="5"/>
      <c r="L506" s="5"/>
      <c r="M506" s="5"/>
      <c r="N506" s="5"/>
    </row>
    <row r="507" spans="2:14" x14ac:dyDescent="0.25">
      <c r="B507" s="32">
        <f t="shared" si="7"/>
        <v>4.9599999999999387</v>
      </c>
      <c r="C507" s="26">
        <f>1/'PARAMETRI SISMICI'!$G$19*IF(B507&lt;'PARAMETRI SISMICI'!$G$25,'PARAMETRI SISMICI'!$G$20*'PARAMETRI SISMICI'!$G$23*'PARAMETRI SISMICI'!$G$29*'PARAMETRI SISMICI'!$G$9*(B507/'PARAMETRI SISMICI'!$G$25+1/('PARAMETRI SISMICI'!$G$29*'PARAMETRI SISMICI'!$G$9)*(1-B507/'PARAMETRI SISMICI'!$G$25)),IF(B507&lt;'PARAMETRI SISMICI'!$G$26,'PARAMETRI SISMICI'!$G$20*'PARAMETRI SISMICI'!$G$23*'PARAMETRI SISMICI'!$G$29*'PARAMETRI SISMICI'!$G$9,IF(B507&lt;'PARAMETRI SISMICI'!$G$27,'PARAMETRI SISMICI'!$G$20*'PARAMETRI SISMICI'!$G$23*'PARAMETRI SISMICI'!$G$29*'PARAMETRI SISMICI'!$G$9*('PARAMETRI SISMICI'!$G$26/B507),'PARAMETRI SISMICI'!$G$20*'PARAMETRI SISMICI'!$G$23*'PARAMETRI SISMICI'!$G$29*'PARAMETRI SISMICI'!$G$9*(('PARAMETRI SISMICI'!$G$26*'PARAMETRI SISMICI'!$G$27)/B507^2))))</f>
        <v>3.6070019202969927E-2</v>
      </c>
      <c r="D507" s="26">
        <f>1/'PARAMETRI SISMICI'!$G$19*IF(B507&lt;'PARAMETRI SISMICI'!$G$25,'PARAMETRI SISMICI'!$G$20*'PARAMETRI SISMICI'!$G$23*'PARAMETRI SISMICI'!$G$30*'PARAMETRI SISMICI'!$G$9*(B507/'PARAMETRI SISMICI'!$G$25+1/('PARAMETRI SISMICI'!$G$30*'PARAMETRI SISMICI'!$G$9)*(1-B507/'PARAMETRI SISMICI'!$G$25)),IF(B507&lt;'PARAMETRI SISMICI'!$G$26,'PARAMETRI SISMICI'!$G$20*'PARAMETRI SISMICI'!$G$23*'PARAMETRI SISMICI'!$G$30*'PARAMETRI SISMICI'!$G$9,IF(B507&lt;'PARAMETRI SISMICI'!$G$27,'PARAMETRI SISMICI'!$G$20*'PARAMETRI SISMICI'!$G$23*'PARAMETRI SISMICI'!$G$30*'PARAMETRI SISMICI'!$G$9*('PARAMETRI SISMICI'!$G$26/B507),'PARAMETRI SISMICI'!$G$20*'PARAMETRI SISMICI'!$G$23*'PARAMETRI SISMICI'!$G$30*'PARAMETRI SISMICI'!$G$9*(('PARAMETRI SISMICI'!$G$26*'PARAMETRI SISMICI'!$G$27)/B507^2))))</f>
        <v>1.2524312223253446E-2</v>
      </c>
      <c r="E507" s="5"/>
      <c r="F507" s="5"/>
      <c r="G507" s="5"/>
      <c r="H507" s="5"/>
      <c r="I507" s="5"/>
      <c r="J507" s="5"/>
      <c r="K507" s="5"/>
      <c r="L507" s="5"/>
      <c r="M507" s="5"/>
      <c r="N507" s="5"/>
    </row>
    <row r="508" spans="2:14" x14ac:dyDescent="0.25">
      <c r="B508" s="32">
        <f t="shared" si="7"/>
        <v>4.9699999999999385</v>
      </c>
      <c r="C508" s="26">
        <f>1/'PARAMETRI SISMICI'!$G$19*IF(B508&lt;'PARAMETRI SISMICI'!$G$25,'PARAMETRI SISMICI'!$G$20*'PARAMETRI SISMICI'!$G$23*'PARAMETRI SISMICI'!$G$29*'PARAMETRI SISMICI'!$G$9*(B508/'PARAMETRI SISMICI'!$G$25+1/('PARAMETRI SISMICI'!$G$29*'PARAMETRI SISMICI'!$G$9)*(1-B508/'PARAMETRI SISMICI'!$G$25)),IF(B508&lt;'PARAMETRI SISMICI'!$G$26,'PARAMETRI SISMICI'!$G$20*'PARAMETRI SISMICI'!$G$23*'PARAMETRI SISMICI'!$G$29*'PARAMETRI SISMICI'!$G$9,IF(B508&lt;'PARAMETRI SISMICI'!$G$27,'PARAMETRI SISMICI'!$G$20*'PARAMETRI SISMICI'!$G$23*'PARAMETRI SISMICI'!$G$29*'PARAMETRI SISMICI'!$G$9*('PARAMETRI SISMICI'!$G$26/B508),'PARAMETRI SISMICI'!$G$20*'PARAMETRI SISMICI'!$G$23*'PARAMETRI SISMICI'!$G$29*'PARAMETRI SISMICI'!$G$9*(('PARAMETRI SISMICI'!$G$26*'PARAMETRI SISMICI'!$G$27)/B508^2))))</f>
        <v>3.5925014247407384E-2</v>
      </c>
      <c r="D508" s="26">
        <f>1/'PARAMETRI SISMICI'!$G$19*IF(B508&lt;'PARAMETRI SISMICI'!$G$25,'PARAMETRI SISMICI'!$G$20*'PARAMETRI SISMICI'!$G$23*'PARAMETRI SISMICI'!$G$30*'PARAMETRI SISMICI'!$G$9*(B508/'PARAMETRI SISMICI'!$G$25+1/('PARAMETRI SISMICI'!$G$30*'PARAMETRI SISMICI'!$G$9)*(1-B508/'PARAMETRI SISMICI'!$G$25)),IF(B508&lt;'PARAMETRI SISMICI'!$G$26,'PARAMETRI SISMICI'!$G$20*'PARAMETRI SISMICI'!$G$23*'PARAMETRI SISMICI'!$G$30*'PARAMETRI SISMICI'!$G$9,IF(B508&lt;'PARAMETRI SISMICI'!$G$27,'PARAMETRI SISMICI'!$G$20*'PARAMETRI SISMICI'!$G$23*'PARAMETRI SISMICI'!$G$30*'PARAMETRI SISMICI'!$G$9*('PARAMETRI SISMICI'!$G$26/B508),'PARAMETRI SISMICI'!$G$20*'PARAMETRI SISMICI'!$G$23*'PARAMETRI SISMICI'!$G$30*'PARAMETRI SISMICI'!$G$9*(('PARAMETRI SISMICI'!$G$26*'PARAMETRI SISMICI'!$G$27)/B508^2))))</f>
        <v>1.2473963280349784E-2</v>
      </c>
      <c r="E508" s="5"/>
      <c r="F508" s="5"/>
      <c r="G508" s="5"/>
      <c r="H508" s="5"/>
      <c r="I508" s="5"/>
      <c r="J508" s="5"/>
      <c r="K508" s="5"/>
      <c r="L508" s="5"/>
      <c r="M508" s="5"/>
      <c r="N508" s="5"/>
    </row>
    <row r="509" spans="2:14" x14ac:dyDescent="0.25">
      <c r="B509" s="32">
        <f t="shared" si="7"/>
        <v>4.9799999999999383</v>
      </c>
      <c r="C509" s="26">
        <f>1/'PARAMETRI SISMICI'!$G$19*IF(B509&lt;'PARAMETRI SISMICI'!$G$25,'PARAMETRI SISMICI'!$G$20*'PARAMETRI SISMICI'!$G$23*'PARAMETRI SISMICI'!$G$29*'PARAMETRI SISMICI'!$G$9*(B509/'PARAMETRI SISMICI'!$G$25+1/('PARAMETRI SISMICI'!$G$29*'PARAMETRI SISMICI'!$G$9)*(1-B509/'PARAMETRI SISMICI'!$G$25)),IF(B509&lt;'PARAMETRI SISMICI'!$G$26,'PARAMETRI SISMICI'!$G$20*'PARAMETRI SISMICI'!$G$23*'PARAMETRI SISMICI'!$G$29*'PARAMETRI SISMICI'!$G$9,IF(B509&lt;'PARAMETRI SISMICI'!$G$27,'PARAMETRI SISMICI'!$G$20*'PARAMETRI SISMICI'!$G$23*'PARAMETRI SISMICI'!$G$29*'PARAMETRI SISMICI'!$G$9*('PARAMETRI SISMICI'!$G$26/B509),'PARAMETRI SISMICI'!$G$20*'PARAMETRI SISMICI'!$G$23*'PARAMETRI SISMICI'!$G$29*'PARAMETRI SISMICI'!$G$9*(('PARAMETRI SISMICI'!$G$26*'PARAMETRI SISMICI'!$G$27)/B509^2))))</f>
        <v>3.5780881938347164E-2</v>
      </c>
      <c r="D509" s="26">
        <f>1/'PARAMETRI SISMICI'!$G$19*IF(B509&lt;'PARAMETRI SISMICI'!$G$25,'PARAMETRI SISMICI'!$G$20*'PARAMETRI SISMICI'!$G$23*'PARAMETRI SISMICI'!$G$30*'PARAMETRI SISMICI'!$G$9*(B509/'PARAMETRI SISMICI'!$G$25+1/('PARAMETRI SISMICI'!$G$30*'PARAMETRI SISMICI'!$G$9)*(1-B509/'PARAMETRI SISMICI'!$G$25)),IF(B509&lt;'PARAMETRI SISMICI'!$G$26,'PARAMETRI SISMICI'!$G$20*'PARAMETRI SISMICI'!$G$23*'PARAMETRI SISMICI'!$G$30*'PARAMETRI SISMICI'!$G$9,IF(B509&lt;'PARAMETRI SISMICI'!$G$27,'PARAMETRI SISMICI'!$G$20*'PARAMETRI SISMICI'!$G$23*'PARAMETRI SISMICI'!$G$30*'PARAMETRI SISMICI'!$G$9*('PARAMETRI SISMICI'!$G$26/B509),'PARAMETRI SISMICI'!$G$20*'PARAMETRI SISMICI'!$G$23*'PARAMETRI SISMICI'!$G$30*'PARAMETRI SISMICI'!$G$9*(('PARAMETRI SISMICI'!$G$26*'PARAMETRI SISMICI'!$G$27)/B509^2))))</f>
        <v>1.2423917339703876E-2</v>
      </c>
      <c r="E509" s="5"/>
      <c r="F509" s="5"/>
      <c r="G509" s="5"/>
      <c r="H509" s="5"/>
      <c r="I509" s="5"/>
      <c r="J509" s="5"/>
      <c r="K509" s="5"/>
      <c r="L509" s="5"/>
      <c r="M509" s="5"/>
      <c r="N509" s="5"/>
    </row>
    <row r="510" spans="2:14" x14ac:dyDescent="0.25">
      <c r="B510" s="32">
        <f t="shared" si="7"/>
        <v>4.989999999999938</v>
      </c>
      <c r="C510" s="26">
        <f>1/'PARAMETRI SISMICI'!$G$19*IF(B510&lt;'PARAMETRI SISMICI'!$G$25,'PARAMETRI SISMICI'!$G$20*'PARAMETRI SISMICI'!$G$23*'PARAMETRI SISMICI'!$G$29*'PARAMETRI SISMICI'!$G$9*(B510/'PARAMETRI SISMICI'!$G$25+1/('PARAMETRI SISMICI'!$G$29*'PARAMETRI SISMICI'!$G$9)*(1-B510/'PARAMETRI SISMICI'!$G$25)),IF(B510&lt;'PARAMETRI SISMICI'!$G$26,'PARAMETRI SISMICI'!$G$20*'PARAMETRI SISMICI'!$G$23*'PARAMETRI SISMICI'!$G$29*'PARAMETRI SISMICI'!$G$9,IF(B510&lt;'PARAMETRI SISMICI'!$G$27,'PARAMETRI SISMICI'!$G$20*'PARAMETRI SISMICI'!$G$23*'PARAMETRI SISMICI'!$G$29*'PARAMETRI SISMICI'!$G$9*('PARAMETRI SISMICI'!$G$26/B510),'PARAMETRI SISMICI'!$G$20*'PARAMETRI SISMICI'!$G$23*'PARAMETRI SISMICI'!$G$29*'PARAMETRI SISMICI'!$G$9*(('PARAMETRI SISMICI'!$G$26*'PARAMETRI SISMICI'!$G$27)/B510^2))))</f>
        <v>3.5637615287640818E-2</v>
      </c>
      <c r="D510" s="26">
        <f>1/'PARAMETRI SISMICI'!$G$19*IF(B510&lt;'PARAMETRI SISMICI'!$G$25,'PARAMETRI SISMICI'!$G$20*'PARAMETRI SISMICI'!$G$23*'PARAMETRI SISMICI'!$G$30*'PARAMETRI SISMICI'!$G$9*(B510/'PARAMETRI SISMICI'!$G$25+1/('PARAMETRI SISMICI'!$G$30*'PARAMETRI SISMICI'!$G$9)*(1-B510/'PARAMETRI SISMICI'!$G$25)),IF(B510&lt;'PARAMETRI SISMICI'!$G$26,'PARAMETRI SISMICI'!$G$20*'PARAMETRI SISMICI'!$G$23*'PARAMETRI SISMICI'!$G$30*'PARAMETRI SISMICI'!$G$9,IF(B510&lt;'PARAMETRI SISMICI'!$G$27,'PARAMETRI SISMICI'!$G$20*'PARAMETRI SISMICI'!$G$23*'PARAMETRI SISMICI'!$G$30*'PARAMETRI SISMICI'!$G$9*('PARAMETRI SISMICI'!$G$26/B510),'PARAMETRI SISMICI'!$G$20*'PARAMETRI SISMICI'!$G$23*'PARAMETRI SISMICI'!$G$30*'PARAMETRI SISMICI'!$G$9*(('PARAMETRI SISMICI'!$G$26*'PARAMETRI SISMICI'!$G$27)/B510^2))))</f>
        <v>1.2374171974875283E-2</v>
      </c>
      <c r="E510" s="5"/>
      <c r="F510" s="5"/>
      <c r="G510" s="5"/>
      <c r="H510" s="5"/>
      <c r="I510" s="5"/>
      <c r="J510" s="5"/>
      <c r="K510" s="5"/>
      <c r="L510" s="5"/>
      <c r="M510" s="5"/>
      <c r="N510" s="5"/>
    </row>
    <row r="511" spans="2:14" x14ac:dyDescent="0.25">
      <c r="B511" s="32">
        <f t="shared" si="7"/>
        <v>4.9999999999999378</v>
      </c>
      <c r="C511" s="26">
        <f>1/'PARAMETRI SISMICI'!$G$19*IF(B511&lt;'PARAMETRI SISMICI'!$G$25,'PARAMETRI SISMICI'!$G$20*'PARAMETRI SISMICI'!$G$23*'PARAMETRI SISMICI'!$G$29*'PARAMETRI SISMICI'!$G$9*(B511/'PARAMETRI SISMICI'!$G$25+1/('PARAMETRI SISMICI'!$G$29*'PARAMETRI SISMICI'!$G$9)*(1-B511/'PARAMETRI SISMICI'!$G$25)),IF(B511&lt;'PARAMETRI SISMICI'!$G$26,'PARAMETRI SISMICI'!$G$20*'PARAMETRI SISMICI'!$G$23*'PARAMETRI SISMICI'!$G$29*'PARAMETRI SISMICI'!$G$9,IF(B511&lt;'PARAMETRI SISMICI'!$G$27,'PARAMETRI SISMICI'!$G$20*'PARAMETRI SISMICI'!$G$23*'PARAMETRI SISMICI'!$G$29*'PARAMETRI SISMICI'!$G$9*('PARAMETRI SISMICI'!$G$26/B511),'PARAMETRI SISMICI'!$G$20*'PARAMETRI SISMICI'!$G$23*'PARAMETRI SISMICI'!$G$29*'PARAMETRI SISMICI'!$G$9*(('PARAMETRI SISMICI'!$G$26*'PARAMETRI SISMICI'!$G$27)/B511^2))))</f>
        <v>3.5495207376951408E-2</v>
      </c>
      <c r="D511" s="26">
        <f>1/'PARAMETRI SISMICI'!$G$19*IF(B511&lt;'PARAMETRI SISMICI'!$G$25,'PARAMETRI SISMICI'!$G$20*'PARAMETRI SISMICI'!$G$23*'PARAMETRI SISMICI'!$G$30*'PARAMETRI SISMICI'!$G$9*(B511/'PARAMETRI SISMICI'!$G$25+1/('PARAMETRI SISMICI'!$G$30*'PARAMETRI SISMICI'!$G$9)*(1-B511/'PARAMETRI SISMICI'!$G$25)),IF(B511&lt;'PARAMETRI SISMICI'!$G$26,'PARAMETRI SISMICI'!$G$20*'PARAMETRI SISMICI'!$G$23*'PARAMETRI SISMICI'!$G$30*'PARAMETRI SISMICI'!$G$9,IF(B511&lt;'PARAMETRI SISMICI'!$G$27,'PARAMETRI SISMICI'!$G$20*'PARAMETRI SISMICI'!$G$23*'PARAMETRI SISMICI'!$G$30*'PARAMETRI SISMICI'!$G$9*('PARAMETRI SISMICI'!$G$26/B511),'PARAMETRI SISMICI'!$G$20*'PARAMETRI SISMICI'!$G$23*'PARAMETRI SISMICI'!$G$30*'PARAMETRI SISMICI'!$G$9*(('PARAMETRI SISMICI'!$G$26*'PARAMETRI SISMICI'!$G$27)/B511^2))))</f>
        <v>1.2324724783663681E-2</v>
      </c>
      <c r="E511" s="5"/>
      <c r="F511" s="5"/>
      <c r="G511" s="5"/>
      <c r="H511" s="5"/>
      <c r="I511" s="5"/>
      <c r="J511" s="5"/>
      <c r="K511" s="5"/>
      <c r="L511" s="5"/>
      <c r="M511" s="5"/>
      <c r="N511" s="5"/>
    </row>
    <row r="512" spans="2:14" x14ac:dyDescent="0.25">
      <c r="B512" s="34"/>
      <c r="C512" s="34"/>
      <c r="D512" s="5"/>
      <c r="E512" s="5"/>
      <c r="F512" s="5"/>
      <c r="G512" s="5"/>
      <c r="H512" s="5"/>
      <c r="I512" s="5"/>
      <c r="J512" s="5"/>
      <c r="K512" s="5"/>
      <c r="L512" s="5"/>
      <c r="M512" s="5"/>
      <c r="N512" s="5"/>
    </row>
    <row r="513" spans="2:14" x14ac:dyDescent="0.25">
      <c r="B513" s="34"/>
      <c r="C513" s="34"/>
      <c r="D513" s="5"/>
      <c r="E513" s="5"/>
      <c r="F513" s="5"/>
      <c r="G513" s="5"/>
      <c r="H513" s="5"/>
      <c r="I513" s="5"/>
      <c r="J513" s="5"/>
      <c r="K513" s="5"/>
      <c r="L513" s="5"/>
      <c r="M513" s="5"/>
      <c r="N513" s="5"/>
    </row>
    <row r="514" spans="2:14" x14ac:dyDescent="0.25">
      <c r="B514" s="34"/>
      <c r="C514" s="34"/>
      <c r="D514" s="5"/>
      <c r="E514" s="5"/>
      <c r="F514" s="5"/>
      <c r="G514" s="5"/>
      <c r="H514" s="5"/>
      <c r="I514" s="5"/>
      <c r="J514" s="5"/>
      <c r="K514" s="5"/>
      <c r="L514" s="5"/>
      <c r="M514" s="5"/>
      <c r="N514" s="5"/>
    </row>
    <row r="515" spans="2:14" x14ac:dyDescent="0.25">
      <c r="B515" s="34"/>
      <c r="C515" s="34"/>
      <c r="D515" s="5"/>
      <c r="E515" s="5"/>
      <c r="F515" s="5"/>
      <c r="G515" s="5"/>
      <c r="H515" s="5"/>
      <c r="I515" s="5"/>
      <c r="J515" s="5"/>
      <c r="K515" s="5"/>
      <c r="L515" s="5"/>
      <c r="M515" s="5"/>
      <c r="N515" s="5"/>
    </row>
    <row r="516" spans="2:14" x14ac:dyDescent="0.25">
      <c r="B516" s="34"/>
      <c r="C516" s="34"/>
      <c r="D516" s="5"/>
      <c r="E516" s="5"/>
      <c r="F516" s="5"/>
      <c r="G516" s="5"/>
      <c r="H516" s="5"/>
      <c r="I516" s="5"/>
      <c r="J516" s="5"/>
      <c r="K516" s="5"/>
      <c r="L516" s="5"/>
      <c r="M516" s="5"/>
      <c r="N516" s="5"/>
    </row>
    <row r="517" spans="2:14" x14ac:dyDescent="0.25">
      <c r="B517" s="34"/>
      <c r="C517" s="34"/>
      <c r="D517" s="5"/>
      <c r="E517" s="5"/>
      <c r="F517" s="5"/>
      <c r="G517" s="5"/>
      <c r="H517" s="5"/>
      <c r="I517" s="5"/>
      <c r="J517" s="5"/>
      <c r="K517" s="5"/>
      <c r="L517" s="5"/>
      <c r="M517" s="5"/>
      <c r="N517" s="5"/>
    </row>
    <row r="518" spans="2:14" x14ac:dyDescent="0.25">
      <c r="B518" s="34"/>
      <c r="C518" s="34"/>
      <c r="D518" s="5"/>
      <c r="E518" s="5"/>
      <c r="F518" s="5"/>
      <c r="G518" s="5"/>
      <c r="H518" s="5"/>
      <c r="I518" s="5"/>
      <c r="J518" s="5"/>
      <c r="K518" s="5"/>
      <c r="L518" s="5"/>
      <c r="M518" s="5"/>
      <c r="N518" s="5"/>
    </row>
    <row r="519" spans="2:14" x14ac:dyDescent="0.25">
      <c r="B519" s="34"/>
      <c r="C519" s="34"/>
      <c r="D519" s="5"/>
      <c r="E519" s="5"/>
      <c r="F519" s="5"/>
      <c r="G519" s="5"/>
      <c r="H519" s="5"/>
      <c r="I519" s="5"/>
      <c r="J519" s="5"/>
      <c r="K519" s="5"/>
      <c r="L519" s="5"/>
      <c r="M519" s="5"/>
      <c r="N519" s="5"/>
    </row>
    <row r="520" spans="2:14" x14ac:dyDescent="0.25">
      <c r="B520" s="34"/>
      <c r="C520" s="34"/>
      <c r="D520" s="5"/>
      <c r="E520" s="5"/>
      <c r="F520" s="5"/>
      <c r="G520" s="5"/>
      <c r="H520" s="5"/>
      <c r="I520" s="5"/>
      <c r="J520" s="5"/>
      <c r="K520" s="5"/>
      <c r="L520" s="5"/>
      <c r="M520" s="5"/>
      <c r="N520" s="5"/>
    </row>
    <row r="521" spans="2:14" x14ac:dyDescent="0.25">
      <c r="B521" s="34"/>
      <c r="C521" s="34"/>
      <c r="D521" s="5"/>
      <c r="E521" s="5"/>
      <c r="F521" s="5"/>
      <c r="G521" s="5"/>
      <c r="H521" s="5"/>
      <c r="I521" s="5"/>
      <c r="J521" s="5"/>
      <c r="K521" s="5"/>
      <c r="L521" s="5"/>
      <c r="M521" s="5"/>
      <c r="N521" s="5"/>
    </row>
    <row r="522" spans="2:14" x14ac:dyDescent="0.25">
      <c r="B522" s="34"/>
      <c r="C522" s="34"/>
      <c r="D522" s="5"/>
      <c r="E522" s="5"/>
      <c r="F522" s="5"/>
      <c r="G522" s="5"/>
      <c r="H522" s="5"/>
      <c r="I522" s="5"/>
      <c r="J522" s="5"/>
      <c r="K522" s="5"/>
      <c r="L522" s="5"/>
      <c r="M522" s="5"/>
      <c r="N522" s="5"/>
    </row>
    <row r="523" spans="2:14" x14ac:dyDescent="0.25">
      <c r="B523" s="34"/>
      <c r="C523" s="34"/>
      <c r="D523" s="5"/>
      <c r="E523" s="5"/>
      <c r="F523" s="5"/>
      <c r="G523" s="5"/>
      <c r="H523" s="5"/>
      <c r="I523" s="5"/>
      <c r="J523" s="5"/>
      <c r="K523" s="5"/>
      <c r="L523" s="5"/>
      <c r="M523" s="5"/>
      <c r="N523" s="5"/>
    </row>
    <row r="524" spans="2:14" x14ac:dyDescent="0.25">
      <c r="B524" s="34"/>
      <c r="C524" s="34"/>
      <c r="D524" s="5"/>
      <c r="E524" s="5"/>
      <c r="F524" s="5"/>
      <c r="G524" s="5"/>
      <c r="H524" s="5"/>
      <c r="I524" s="5"/>
      <c r="J524" s="5"/>
      <c r="K524" s="5"/>
      <c r="L524" s="5"/>
      <c r="M524" s="5"/>
      <c r="N524" s="5"/>
    </row>
    <row r="525" spans="2:14" x14ac:dyDescent="0.25">
      <c r="B525" s="34"/>
      <c r="C525" s="34"/>
      <c r="D525" s="5"/>
      <c r="E525" s="5"/>
      <c r="F525" s="5"/>
      <c r="G525" s="5"/>
      <c r="H525" s="5"/>
      <c r="I525" s="5"/>
      <c r="J525" s="5"/>
      <c r="K525" s="5"/>
      <c r="L525" s="5"/>
      <c r="M525" s="5"/>
      <c r="N525" s="5"/>
    </row>
    <row r="526" spans="2:14" x14ac:dyDescent="0.25">
      <c r="B526" s="34"/>
      <c r="C526" s="34"/>
      <c r="D526" s="5"/>
      <c r="E526" s="5"/>
      <c r="F526" s="5"/>
      <c r="G526" s="5"/>
      <c r="H526" s="5"/>
      <c r="I526" s="5"/>
      <c r="J526" s="5"/>
      <c r="K526" s="5"/>
      <c r="L526" s="5"/>
      <c r="M526" s="5"/>
      <c r="N526" s="5"/>
    </row>
    <row r="527" spans="2:14" x14ac:dyDescent="0.25">
      <c r="B527" s="34"/>
      <c r="C527" s="34"/>
      <c r="D527" s="5"/>
      <c r="E527" s="5"/>
      <c r="F527" s="5"/>
      <c r="G527" s="5"/>
      <c r="H527" s="5"/>
      <c r="I527" s="5"/>
      <c r="J527" s="5"/>
      <c r="K527" s="5"/>
      <c r="L527" s="5"/>
      <c r="M527" s="5"/>
      <c r="N527" s="5"/>
    </row>
    <row r="528" spans="2:14" x14ac:dyDescent="0.25">
      <c r="B528" s="34"/>
      <c r="C528" s="34"/>
      <c r="D528" s="5"/>
      <c r="E528" s="5"/>
      <c r="F528" s="5"/>
      <c r="G528" s="5"/>
      <c r="H528" s="5"/>
      <c r="I528" s="5"/>
      <c r="J528" s="5"/>
      <c r="K528" s="5"/>
      <c r="L528" s="5"/>
      <c r="M528" s="5"/>
      <c r="N528" s="5"/>
    </row>
    <row r="529" spans="2:14" x14ac:dyDescent="0.25">
      <c r="B529" s="34"/>
      <c r="C529" s="34"/>
      <c r="D529" s="5"/>
      <c r="E529" s="5"/>
      <c r="F529" s="5"/>
      <c r="G529" s="5"/>
      <c r="H529" s="5"/>
      <c r="I529" s="5"/>
      <c r="J529" s="5"/>
      <c r="K529" s="5"/>
      <c r="L529" s="5"/>
      <c r="M529" s="5"/>
      <c r="N529" s="5"/>
    </row>
    <row r="530" spans="2:14" x14ac:dyDescent="0.25">
      <c r="B530" s="34"/>
      <c r="C530" s="34"/>
      <c r="D530" s="5"/>
      <c r="E530" s="5"/>
      <c r="F530" s="5"/>
      <c r="G530" s="5"/>
      <c r="H530" s="5"/>
      <c r="I530" s="5"/>
      <c r="J530" s="5"/>
      <c r="K530" s="5"/>
      <c r="L530" s="5"/>
      <c r="M530" s="5"/>
      <c r="N530" s="5"/>
    </row>
    <row r="531" spans="2:14" x14ac:dyDescent="0.25">
      <c r="B531" s="34"/>
      <c r="C531" s="34"/>
      <c r="D531" s="5"/>
      <c r="E531" s="5"/>
      <c r="F531" s="5"/>
      <c r="G531" s="5"/>
      <c r="H531" s="5"/>
      <c r="I531" s="5"/>
      <c r="J531" s="5"/>
      <c r="K531" s="5"/>
      <c r="L531" s="5"/>
      <c r="M531" s="5"/>
      <c r="N531" s="5"/>
    </row>
    <row r="532" spans="2:14" x14ac:dyDescent="0.25">
      <c r="B532" s="34"/>
      <c r="C532" s="34"/>
      <c r="D532" s="5"/>
      <c r="E532" s="5"/>
      <c r="F532" s="5"/>
      <c r="G532" s="5"/>
      <c r="H532" s="5"/>
      <c r="I532" s="5"/>
      <c r="J532" s="5"/>
      <c r="K532" s="5"/>
      <c r="L532" s="5"/>
      <c r="M532" s="5"/>
      <c r="N532" s="5"/>
    </row>
    <row r="533" spans="2:14" x14ac:dyDescent="0.25">
      <c r="B533" s="34"/>
      <c r="C533" s="34"/>
      <c r="D533" s="5"/>
      <c r="E533" s="5"/>
      <c r="F533" s="5"/>
      <c r="G533" s="5"/>
      <c r="H533" s="5"/>
      <c r="I533" s="5"/>
      <c r="J533" s="5"/>
      <c r="K533" s="5"/>
      <c r="L533" s="5"/>
      <c r="M533" s="5"/>
      <c r="N533" s="5"/>
    </row>
    <row r="534" spans="2:14" x14ac:dyDescent="0.25">
      <c r="B534" s="34"/>
      <c r="C534" s="34"/>
      <c r="D534" s="5"/>
      <c r="E534" s="5"/>
      <c r="F534" s="5"/>
      <c r="G534" s="5"/>
      <c r="H534" s="5"/>
      <c r="I534" s="5"/>
      <c r="J534" s="5"/>
      <c r="K534" s="5"/>
      <c r="L534" s="5"/>
      <c r="M534" s="5"/>
      <c r="N534" s="5"/>
    </row>
    <row r="535" spans="2:14" x14ac:dyDescent="0.25">
      <c r="B535" s="34"/>
      <c r="C535" s="34"/>
      <c r="D535" s="5"/>
      <c r="E535" s="5"/>
      <c r="F535" s="5"/>
      <c r="G535" s="5"/>
      <c r="H535" s="5"/>
      <c r="I535" s="5"/>
      <c r="J535" s="5"/>
      <c r="K535" s="5"/>
      <c r="L535" s="5"/>
      <c r="M535" s="5"/>
      <c r="N535" s="5"/>
    </row>
    <row r="536" spans="2:14" x14ac:dyDescent="0.25">
      <c r="B536" s="34"/>
      <c r="C536" s="34"/>
      <c r="D536" s="5"/>
      <c r="E536" s="5"/>
      <c r="F536" s="5"/>
      <c r="G536" s="5"/>
      <c r="H536" s="5"/>
      <c r="I536" s="5"/>
      <c r="J536" s="5"/>
      <c r="K536" s="5"/>
      <c r="L536" s="5"/>
      <c r="M536" s="5"/>
      <c r="N536" s="5"/>
    </row>
    <row r="537" spans="2:14" x14ac:dyDescent="0.25">
      <c r="B537" s="34"/>
      <c r="C537" s="34"/>
      <c r="D537" s="5"/>
      <c r="E537" s="5"/>
      <c r="F537" s="5"/>
      <c r="G537" s="5"/>
      <c r="H537" s="5"/>
      <c r="I537" s="5"/>
      <c r="J537" s="5"/>
      <c r="K537" s="5"/>
      <c r="L537" s="5"/>
      <c r="M537" s="5"/>
      <c r="N537" s="5"/>
    </row>
    <row r="538" spans="2:14" x14ac:dyDescent="0.25">
      <c r="B538" s="34"/>
      <c r="C538" s="34"/>
      <c r="D538" s="5"/>
      <c r="E538" s="5"/>
      <c r="F538" s="5"/>
      <c r="G538" s="5"/>
      <c r="H538" s="5"/>
      <c r="I538" s="5"/>
      <c r="J538" s="5"/>
      <c r="K538" s="5"/>
      <c r="L538" s="5"/>
      <c r="M538" s="5"/>
      <c r="N538" s="5"/>
    </row>
    <row r="539" spans="2:14" x14ac:dyDescent="0.25">
      <c r="B539" s="34"/>
      <c r="C539" s="34"/>
      <c r="D539" s="5"/>
      <c r="E539" s="5"/>
      <c r="F539" s="5"/>
      <c r="G539" s="5"/>
      <c r="H539" s="5"/>
      <c r="I539" s="5"/>
      <c r="J539" s="5"/>
      <c r="K539" s="5"/>
      <c r="L539" s="5"/>
      <c r="M539" s="5"/>
      <c r="N539" s="5"/>
    </row>
    <row r="540" spans="2:14" x14ac:dyDescent="0.25">
      <c r="B540" s="34"/>
      <c r="C540" s="34"/>
      <c r="D540" s="5"/>
      <c r="E540" s="5"/>
      <c r="F540" s="5"/>
      <c r="G540" s="5"/>
      <c r="H540" s="5"/>
      <c r="I540" s="5"/>
      <c r="J540" s="5"/>
      <c r="K540" s="5"/>
      <c r="L540" s="5"/>
      <c r="M540" s="5"/>
      <c r="N540" s="5"/>
    </row>
    <row r="541" spans="2:14" x14ac:dyDescent="0.25">
      <c r="B541" s="34"/>
      <c r="C541" s="34"/>
      <c r="D541" s="5"/>
      <c r="E541" s="5"/>
      <c r="F541" s="5"/>
      <c r="G541" s="5"/>
      <c r="H541" s="5"/>
      <c r="I541" s="5"/>
      <c r="J541" s="5"/>
      <c r="K541" s="5"/>
      <c r="L541" s="5"/>
      <c r="M541" s="5"/>
      <c r="N541" s="5"/>
    </row>
    <row r="542" spans="2:14" x14ac:dyDescent="0.25">
      <c r="B542" s="34"/>
      <c r="C542" s="34"/>
      <c r="D542" s="5"/>
      <c r="E542" s="5"/>
      <c r="F542" s="5"/>
      <c r="G542" s="5"/>
      <c r="H542" s="5"/>
      <c r="I542" s="5"/>
      <c r="J542" s="5"/>
      <c r="K542" s="5"/>
      <c r="L542" s="5"/>
      <c r="M542" s="5"/>
      <c r="N542" s="5"/>
    </row>
    <row r="543" spans="2:14" x14ac:dyDescent="0.25">
      <c r="B543" s="34"/>
      <c r="C543" s="34"/>
      <c r="D543" s="5"/>
      <c r="E543" s="5"/>
      <c r="F543" s="5"/>
      <c r="G543" s="5"/>
      <c r="H543" s="5"/>
      <c r="I543" s="5"/>
      <c r="J543" s="5"/>
      <c r="K543" s="5"/>
      <c r="L543" s="5"/>
      <c r="M543" s="5"/>
      <c r="N543" s="5"/>
    </row>
    <row r="544" spans="2:14" x14ac:dyDescent="0.25">
      <c r="B544" s="34"/>
      <c r="C544" s="34"/>
      <c r="D544" s="5"/>
      <c r="E544" s="5"/>
      <c r="F544" s="5"/>
      <c r="G544" s="5"/>
      <c r="H544" s="5"/>
      <c r="I544" s="5"/>
      <c r="J544" s="5"/>
      <c r="K544" s="5"/>
      <c r="L544" s="5"/>
      <c r="M544" s="5"/>
      <c r="N544" s="5"/>
    </row>
    <row r="545" spans="2:14" x14ac:dyDescent="0.25">
      <c r="B545" s="34"/>
      <c r="C545" s="34"/>
      <c r="D545" s="5"/>
      <c r="E545" s="5"/>
      <c r="F545" s="5"/>
      <c r="G545" s="5"/>
      <c r="H545" s="5"/>
      <c r="I545" s="5"/>
      <c r="J545" s="5"/>
      <c r="K545" s="5"/>
      <c r="L545" s="5"/>
      <c r="M545" s="5"/>
      <c r="N545" s="5"/>
    </row>
    <row r="546" spans="2:14" x14ac:dyDescent="0.25">
      <c r="B546" s="34"/>
      <c r="C546" s="34"/>
      <c r="D546" s="5"/>
      <c r="E546" s="5"/>
      <c r="F546" s="5"/>
      <c r="G546" s="5"/>
      <c r="H546" s="5"/>
      <c r="I546" s="5"/>
      <c r="J546" s="5"/>
      <c r="K546" s="5"/>
      <c r="L546" s="5"/>
      <c r="M546" s="5"/>
      <c r="N546" s="5"/>
    </row>
    <row r="547" spans="2:14" x14ac:dyDescent="0.25">
      <c r="B547" s="34"/>
      <c r="C547" s="34"/>
      <c r="D547" s="5"/>
      <c r="E547" s="5"/>
      <c r="F547" s="5"/>
      <c r="G547" s="5"/>
      <c r="H547" s="5"/>
      <c r="I547" s="5"/>
      <c r="J547" s="5"/>
      <c r="K547" s="5"/>
      <c r="L547" s="5"/>
      <c r="M547" s="5"/>
      <c r="N547" s="5"/>
    </row>
    <row r="548" spans="2:14" x14ac:dyDescent="0.25">
      <c r="B548" s="34"/>
      <c r="C548" s="34"/>
      <c r="D548" s="5"/>
      <c r="E548" s="5"/>
      <c r="F548" s="5"/>
      <c r="G548" s="5"/>
      <c r="H548" s="5"/>
      <c r="I548" s="5"/>
      <c r="J548" s="5"/>
      <c r="K548" s="5"/>
      <c r="L548" s="5"/>
      <c r="M548" s="5"/>
      <c r="N548" s="5"/>
    </row>
    <row r="549" spans="2:14" x14ac:dyDescent="0.25">
      <c r="B549" s="34"/>
      <c r="C549" s="34"/>
      <c r="D549" s="5"/>
      <c r="E549" s="5"/>
      <c r="F549" s="5"/>
      <c r="G549" s="5"/>
      <c r="H549" s="5"/>
      <c r="I549" s="5"/>
      <c r="J549" s="5"/>
      <c r="K549" s="5"/>
      <c r="L549" s="5"/>
      <c r="M549" s="5"/>
      <c r="N549" s="5"/>
    </row>
    <row r="550" spans="2:14" x14ac:dyDescent="0.25">
      <c r="B550" s="34"/>
      <c r="C550" s="34"/>
      <c r="D550" s="5"/>
      <c r="E550" s="5"/>
      <c r="F550" s="5"/>
      <c r="G550" s="5"/>
      <c r="H550" s="5"/>
      <c r="I550" s="5"/>
      <c r="J550" s="5"/>
      <c r="K550" s="5"/>
      <c r="L550" s="5"/>
      <c r="M550" s="5"/>
      <c r="N550" s="5"/>
    </row>
    <row r="551" spans="2:14" x14ac:dyDescent="0.25">
      <c r="B551" s="34"/>
      <c r="C551" s="34"/>
      <c r="D551" s="5"/>
      <c r="E551" s="5"/>
      <c r="F551" s="5"/>
      <c r="G551" s="5"/>
      <c r="H551" s="5"/>
      <c r="I551" s="5"/>
      <c r="J551" s="5"/>
      <c r="K551" s="5"/>
      <c r="L551" s="5"/>
      <c r="M551" s="5"/>
      <c r="N551" s="5"/>
    </row>
    <row r="552" spans="2:14" x14ac:dyDescent="0.25">
      <c r="B552" s="34"/>
      <c r="C552" s="34"/>
      <c r="D552" s="5"/>
      <c r="E552" s="5"/>
      <c r="F552" s="5"/>
      <c r="G552" s="5"/>
      <c r="H552" s="5"/>
      <c r="I552" s="5"/>
      <c r="J552" s="5"/>
      <c r="K552" s="5"/>
      <c r="L552" s="5"/>
      <c r="M552" s="5"/>
      <c r="N552" s="5"/>
    </row>
    <row r="553" spans="2:14" x14ac:dyDescent="0.25">
      <c r="B553" s="34"/>
      <c r="C553" s="34"/>
      <c r="D553" s="5"/>
      <c r="E553" s="5"/>
      <c r="F553" s="5"/>
      <c r="G553" s="5"/>
      <c r="H553" s="5"/>
      <c r="I553" s="5"/>
      <c r="J553" s="5"/>
      <c r="K553" s="5"/>
      <c r="L553" s="5"/>
      <c r="M553" s="5"/>
      <c r="N553" s="5"/>
    </row>
    <row r="554" spans="2:14" x14ac:dyDescent="0.25">
      <c r="B554" s="34"/>
      <c r="C554" s="34"/>
      <c r="D554" s="5"/>
      <c r="E554" s="5"/>
      <c r="F554" s="5"/>
      <c r="G554" s="5"/>
      <c r="H554" s="5"/>
      <c r="I554" s="5"/>
      <c r="J554" s="5"/>
      <c r="K554" s="5"/>
      <c r="L554" s="5"/>
      <c r="M554" s="5"/>
      <c r="N554" s="5"/>
    </row>
    <row r="555" spans="2:14" x14ac:dyDescent="0.25">
      <c r="B555" s="34"/>
      <c r="C555" s="34"/>
      <c r="D555" s="5"/>
      <c r="E555" s="5"/>
      <c r="F555" s="5"/>
      <c r="G555" s="5"/>
      <c r="H555" s="5"/>
      <c r="I555" s="5"/>
      <c r="J555" s="5"/>
      <c r="K555" s="5"/>
      <c r="L555" s="5"/>
      <c r="M555" s="5"/>
      <c r="N555" s="5"/>
    </row>
    <row r="556" spans="2:14" x14ac:dyDescent="0.25">
      <c r="B556" s="34"/>
      <c r="C556" s="34"/>
      <c r="D556" s="5"/>
      <c r="E556" s="5"/>
      <c r="F556" s="5"/>
      <c r="G556" s="5"/>
      <c r="H556" s="5"/>
      <c r="I556" s="5"/>
      <c r="J556" s="5"/>
      <c r="K556" s="5"/>
      <c r="L556" s="5"/>
      <c r="M556" s="5"/>
      <c r="N556" s="5"/>
    </row>
    <row r="557" spans="2:14" x14ac:dyDescent="0.25">
      <c r="B557" s="34"/>
      <c r="C557" s="34"/>
      <c r="D557" s="5"/>
      <c r="E557" s="5"/>
      <c r="F557" s="5"/>
      <c r="G557" s="5"/>
      <c r="H557" s="5"/>
      <c r="I557" s="5"/>
      <c r="J557" s="5"/>
      <c r="K557" s="5"/>
      <c r="L557" s="5"/>
      <c r="M557" s="5"/>
      <c r="N557" s="5"/>
    </row>
    <row r="558" spans="2:14" x14ac:dyDescent="0.25">
      <c r="B558" s="34"/>
      <c r="C558" s="34"/>
      <c r="D558" s="5"/>
      <c r="E558" s="5"/>
      <c r="F558" s="5"/>
      <c r="G558" s="5"/>
      <c r="H558" s="5"/>
      <c r="I558" s="5"/>
      <c r="J558" s="5"/>
      <c r="K558" s="5"/>
      <c r="L558" s="5"/>
      <c r="M558" s="5"/>
      <c r="N558" s="5"/>
    </row>
    <row r="559" spans="2:14" x14ac:dyDescent="0.25">
      <c r="B559" s="34"/>
      <c r="C559" s="34"/>
      <c r="D559" s="5"/>
      <c r="E559" s="5"/>
      <c r="F559" s="5"/>
      <c r="G559" s="5"/>
      <c r="H559" s="5"/>
      <c r="I559" s="5"/>
      <c r="J559" s="5"/>
      <c r="K559" s="5"/>
      <c r="L559" s="5"/>
      <c r="M559" s="5"/>
      <c r="N559" s="5"/>
    </row>
    <row r="560" spans="2:14" x14ac:dyDescent="0.25">
      <c r="B560" s="34"/>
      <c r="C560" s="34"/>
      <c r="D560" s="5"/>
      <c r="E560" s="5"/>
      <c r="F560" s="5"/>
      <c r="G560" s="5"/>
      <c r="H560" s="5"/>
      <c r="I560" s="5"/>
      <c r="J560" s="5"/>
      <c r="K560" s="5"/>
      <c r="L560" s="5"/>
      <c r="M560" s="5"/>
      <c r="N560" s="5"/>
    </row>
    <row r="561" spans="2:14" x14ac:dyDescent="0.25">
      <c r="B561" s="34"/>
      <c r="C561" s="34"/>
      <c r="D561" s="5"/>
      <c r="E561" s="5"/>
      <c r="F561" s="5"/>
      <c r="G561" s="5"/>
      <c r="H561" s="5"/>
      <c r="I561" s="5"/>
      <c r="J561" s="5"/>
      <c r="K561" s="5"/>
      <c r="L561" s="5"/>
      <c r="M561" s="5"/>
      <c r="N561" s="5"/>
    </row>
    <row r="562" spans="2:14" x14ac:dyDescent="0.25">
      <c r="B562" s="34"/>
      <c r="C562" s="34"/>
      <c r="D562" s="5"/>
      <c r="E562" s="5"/>
      <c r="F562" s="5"/>
      <c r="G562" s="5"/>
      <c r="H562" s="5"/>
      <c r="I562" s="5"/>
      <c r="J562" s="5"/>
      <c r="K562" s="5"/>
      <c r="L562" s="5"/>
      <c r="M562" s="5"/>
      <c r="N562" s="5"/>
    </row>
    <row r="563" spans="2:14" x14ac:dyDescent="0.25">
      <c r="B563" s="34"/>
      <c r="C563" s="34"/>
      <c r="D563" s="5"/>
      <c r="E563" s="5"/>
      <c r="F563" s="5"/>
      <c r="G563" s="5"/>
      <c r="H563" s="5"/>
      <c r="I563" s="5"/>
      <c r="J563" s="5"/>
      <c r="K563" s="5"/>
      <c r="L563" s="5"/>
      <c r="M563" s="5"/>
      <c r="N563" s="5"/>
    </row>
    <row r="564" spans="2:14" x14ac:dyDescent="0.25">
      <c r="B564" s="34"/>
      <c r="C564" s="34"/>
      <c r="D564" s="5"/>
      <c r="E564" s="5"/>
      <c r="F564" s="5"/>
      <c r="G564" s="5"/>
      <c r="H564" s="5"/>
      <c r="I564" s="5"/>
      <c r="J564" s="5"/>
      <c r="K564" s="5"/>
      <c r="L564" s="5"/>
      <c r="M564" s="5"/>
      <c r="N564" s="5"/>
    </row>
    <row r="565" spans="2:14" x14ac:dyDescent="0.25">
      <c r="B565" s="34"/>
      <c r="C565" s="34"/>
      <c r="D565" s="5"/>
      <c r="E565" s="5"/>
      <c r="F565" s="5"/>
      <c r="G565" s="5"/>
      <c r="H565" s="5"/>
      <c r="I565" s="5"/>
      <c r="J565" s="5"/>
      <c r="K565" s="5"/>
      <c r="L565" s="5"/>
      <c r="M565" s="5"/>
      <c r="N565" s="5"/>
    </row>
    <row r="566" spans="2:14" x14ac:dyDescent="0.25">
      <c r="B566" s="34"/>
      <c r="C566" s="34"/>
      <c r="D566" s="5"/>
      <c r="E566" s="5"/>
      <c r="F566" s="5"/>
      <c r="G566" s="5"/>
      <c r="H566" s="5"/>
      <c r="I566" s="5"/>
      <c r="J566" s="5"/>
      <c r="K566" s="5"/>
      <c r="L566" s="5"/>
      <c r="M566" s="5"/>
      <c r="N566" s="5"/>
    </row>
    <row r="567" spans="2:14" x14ac:dyDescent="0.25">
      <c r="B567" s="34"/>
      <c r="C567" s="34"/>
      <c r="D567" s="5"/>
      <c r="E567" s="5"/>
      <c r="F567" s="5"/>
      <c r="G567" s="5"/>
      <c r="H567" s="5"/>
      <c r="I567" s="5"/>
      <c r="J567" s="5"/>
      <c r="K567" s="5"/>
      <c r="L567" s="5"/>
      <c r="M567" s="5"/>
      <c r="N567" s="5"/>
    </row>
    <row r="568" spans="2:14" x14ac:dyDescent="0.25">
      <c r="B568" s="34"/>
      <c r="C568" s="34"/>
      <c r="D568" s="5"/>
      <c r="E568" s="5"/>
      <c r="F568" s="5"/>
      <c r="G568" s="5"/>
      <c r="H568" s="5"/>
      <c r="I568" s="5"/>
      <c r="J568" s="5"/>
      <c r="K568" s="5"/>
      <c r="L568" s="5"/>
      <c r="M568" s="5"/>
      <c r="N568" s="5"/>
    </row>
    <row r="569" spans="2:14" x14ac:dyDescent="0.25">
      <c r="B569" s="34"/>
      <c r="C569" s="34"/>
      <c r="D569" s="5"/>
      <c r="E569" s="5"/>
      <c r="F569" s="5"/>
      <c r="G569" s="5"/>
      <c r="H569" s="5"/>
      <c r="I569" s="5"/>
      <c r="J569" s="5"/>
      <c r="K569" s="5"/>
      <c r="L569" s="5"/>
      <c r="M569" s="5"/>
      <c r="N569" s="5"/>
    </row>
    <row r="570" spans="2:14" x14ac:dyDescent="0.25">
      <c r="B570" s="34"/>
      <c r="C570" s="34"/>
      <c r="D570" s="5"/>
      <c r="E570" s="5"/>
      <c r="F570" s="5"/>
      <c r="G570" s="5"/>
      <c r="H570" s="5"/>
      <c r="I570" s="5"/>
      <c r="J570" s="5"/>
      <c r="K570" s="5"/>
      <c r="L570" s="5"/>
      <c r="M570" s="5"/>
      <c r="N570" s="5"/>
    </row>
    <row r="571" spans="2:14" x14ac:dyDescent="0.25">
      <c r="B571" s="34"/>
      <c r="C571" s="34"/>
      <c r="D571" s="5"/>
      <c r="E571" s="5"/>
      <c r="F571" s="5"/>
      <c r="G571" s="5"/>
      <c r="H571" s="5"/>
      <c r="I571" s="5"/>
      <c r="J571" s="5"/>
      <c r="K571" s="5"/>
      <c r="L571" s="5"/>
      <c r="M571" s="5"/>
      <c r="N571" s="5"/>
    </row>
    <row r="572" spans="2:14" x14ac:dyDescent="0.25">
      <c r="B572" s="34"/>
      <c r="C572" s="34"/>
      <c r="D572" s="5"/>
      <c r="E572" s="5"/>
      <c r="F572" s="5"/>
      <c r="G572" s="5"/>
      <c r="H572" s="5"/>
      <c r="I572" s="5"/>
      <c r="J572" s="5"/>
      <c r="K572" s="5"/>
      <c r="L572" s="5"/>
      <c r="M572" s="5"/>
      <c r="N572" s="5"/>
    </row>
    <row r="573" spans="2:14" x14ac:dyDescent="0.25">
      <c r="B573" s="34"/>
      <c r="C573" s="34"/>
      <c r="D573" s="5"/>
      <c r="E573" s="5"/>
      <c r="F573" s="5"/>
      <c r="G573" s="5"/>
      <c r="H573" s="5"/>
      <c r="I573" s="5"/>
      <c r="J573" s="5"/>
      <c r="K573" s="5"/>
      <c r="L573" s="5"/>
      <c r="M573" s="5"/>
      <c r="N573" s="5"/>
    </row>
    <row r="574" spans="2:14" x14ac:dyDescent="0.25">
      <c r="B574" s="34"/>
      <c r="C574" s="34"/>
      <c r="D574" s="5"/>
      <c r="E574" s="5"/>
      <c r="F574" s="5"/>
      <c r="G574" s="5"/>
      <c r="H574" s="5"/>
      <c r="I574" s="5"/>
      <c r="J574" s="5"/>
      <c r="K574" s="5"/>
      <c r="L574" s="5"/>
      <c r="M574" s="5"/>
      <c r="N574" s="5"/>
    </row>
    <row r="575" spans="2:14" x14ac:dyDescent="0.25">
      <c r="B575" s="34"/>
      <c r="C575" s="34"/>
      <c r="D575" s="5"/>
      <c r="E575" s="5"/>
      <c r="F575" s="5"/>
      <c r="G575" s="5"/>
      <c r="H575" s="5"/>
      <c r="I575" s="5"/>
      <c r="J575" s="5"/>
      <c r="K575" s="5"/>
      <c r="L575" s="5"/>
      <c r="M575" s="5"/>
      <c r="N575" s="5"/>
    </row>
    <row r="576" spans="2:14" x14ac:dyDescent="0.25">
      <c r="B576" s="34"/>
      <c r="C576" s="34"/>
      <c r="D576" s="5"/>
      <c r="E576" s="5"/>
      <c r="F576" s="5"/>
      <c r="G576" s="5"/>
      <c r="H576" s="5"/>
      <c r="I576" s="5"/>
      <c r="J576" s="5"/>
      <c r="K576" s="5"/>
      <c r="L576" s="5"/>
      <c r="M576" s="5"/>
      <c r="N576" s="5"/>
    </row>
    <row r="577" spans="2:14" x14ac:dyDescent="0.25">
      <c r="B577" s="34"/>
      <c r="C577" s="34"/>
      <c r="D577" s="5"/>
      <c r="E577" s="5"/>
      <c r="F577" s="5"/>
      <c r="G577" s="5"/>
      <c r="H577" s="5"/>
      <c r="I577" s="5"/>
      <c r="J577" s="5"/>
      <c r="K577" s="5"/>
      <c r="L577" s="5"/>
      <c r="M577" s="5"/>
      <c r="N577" s="5"/>
    </row>
    <row r="578" spans="2:14" x14ac:dyDescent="0.25">
      <c r="B578" s="34"/>
      <c r="C578" s="34"/>
      <c r="D578" s="5"/>
      <c r="E578" s="5"/>
      <c r="F578" s="5"/>
      <c r="G578" s="5"/>
      <c r="H578" s="5"/>
      <c r="I578" s="5"/>
      <c r="J578" s="5"/>
      <c r="K578" s="5"/>
      <c r="L578" s="5"/>
      <c r="M578" s="5"/>
      <c r="N578" s="5"/>
    </row>
    <row r="579" spans="2:14" x14ac:dyDescent="0.25">
      <c r="B579" s="34"/>
      <c r="C579" s="34"/>
      <c r="D579" s="5"/>
      <c r="E579" s="5"/>
      <c r="F579" s="5"/>
      <c r="G579" s="5"/>
      <c r="H579" s="5"/>
      <c r="I579" s="5"/>
      <c r="J579" s="5"/>
      <c r="K579" s="5"/>
      <c r="L579" s="5"/>
      <c r="M579" s="5"/>
      <c r="N579" s="5"/>
    </row>
    <row r="580" spans="2:14" x14ac:dyDescent="0.25">
      <c r="B580" s="34"/>
      <c r="C580" s="34"/>
      <c r="D580" s="5"/>
      <c r="E580" s="5"/>
      <c r="F580" s="5"/>
      <c r="G580" s="5"/>
      <c r="H580" s="5"/>
      <c r="I580" s="5"/>
      <c r="J580" s="5"/>
      <c r="K580" s="5"/>
      <c r="L580" s="5"/>
      <c r="M580" s="5"/>
      <c r="N580" s="5"/>
    </row>
    <row r="581" spans="2:14" x14ac:dyDescent="0.25">
      <c r="B581" s="34"/>
      <c r="C581" s="34"/>
      <c r="D581" s="5"/>
      <c r="E581" s="5"/>
      <c r="F581" s="5"/>
      <c r="G581" s="5"/>
      <c r="H581" s="5"/>
      <c r="I581" s="5"/>
      <c r="J581" s="5"/>
      <c r="K581" s="5"/>
      <c r="L581" s="5"/>
      <c r="M581" s="5"/>
      <c r="N581" s="5"/>
    </row>
    <row r="582" spans="2:14" x14ac:dyDescent="0.25">
      <c r="B582" s="34"/>
      <c r="C582" s="34"/>
      <c r="D582" s="5"/>
      <c r="E582" s="5"/>
      <c r="F582" s="5"/>
      <c r="G582" s="5"/>
      <c r="H582" s="5"/>
      <c r="I582" s="5"/>
      <c r="J582" s="5"/>
      <c r="K582" s="5"/>
      <c r="L582" s="5"/>
      <c r="M582" s="5"/>
      <c r="N582" s="5"/>
    </row>
    <row r="583" spans="2:14" x14ac:dyDescent="0.25">
      <c r="B583" s="34"/>
      <c r="C583" s="34"/>
      <c r="D583" s="5"/>
      <c r="E583" s="5"/>
      <c r="F583" s="5"/>
      <c r="G583" s="5"/>
      <c r="H583" s="5"/>
      <c r="I583" s="5"/>
      <c r="J583" s="5"/>
      <c r="K583" s="5"/>
      <c r="L583" s="5"/>
      <c r="M583" s="5"/>
      <c r="N583" s="5"/>
    </row>
    <row r="584" spans="2:14" x14ac:dyDescent="0.25">
      <c r="B584" s="34"/>
      <c r="C584" s="34"/>
      <c r="D584" s="5"/>
      <c r="E584" s="5"/>
      <c r="F584" s="5"/>
      <c r="G584" s="5"/>
      <c r="H584" s="5"/>
      <c r="I584" s="5"/>
      <c r="J584" s="5"/>
      <c r="K584" s="5"/>
      <c r="L584" s="5"/>
      <c r="M584" s="5"/>
      <c r="N584" s="5"/>
    </row>
    <row r="585" spans="2:14" x14ac:dyDescent="0.25">
      <c r="B585" s="34"/>
      <c r="C585" s="34"/>
      <c r="D585" s="5"/>
      <c r="E585" s="5"/>
      <c r="F585" s="5"/>
      <c r="G585" s="5"/>
      <c r="H585" s="5"/>
      <c r="I585" s="5"/>
      <c r="J585" s="5"/>
      <c r="K585" s="5"/>
      <c r="L585" s="5"/>
      <c r="M585" s="5"/>
      <c r="N585" s="5"/>
    </row>
    <row r="586" spans="2:14" x14ac:dyDescent="0.25">
      <c r="B586" s="34"/>
      <c r="C586" s="34"/>
      <c r="D586" s="5"/>
      <c r="E586" s="5"/>
      <c r="F586" s="5"/>
      <c r="G586" s="5"/>
      <c r="H586" s="5"/>
      <c r="I586" s="5"/>
      <c r="J586" s="5"/>
      <c r="K586" s="5"/>
      <c r="L586" s="5"/>
      <c r="M586" s="5"/>
      <c r="N586" s="5"/>
    </row>
    <row r="587" spans="2:14" x14ac:dyDescent="0.25">
      <c r="B587" s="34"/>
      <c r="C587" s="34"/>
      <c r="D587" s="5"/>
      <c r="E587" s="5"/>
      <c r="F587" s="5"/>
      <c r="G587" s="5"/>
      <c r="H587" s="5"/>
      <c r="I587" s="5"/>
      <c r="J587" s="5"/>
      <c r="K587" s="5"/>
      <c r="L587" s="5"/>
      <c r="M587" s="5"/>
      <c r="N587" s="5"/>
    </row>
    <row r="588" spans="2:14" x14ac:dyDescent="0.25">
      <c r="B588" s="34"/>
      <c r="C588" s="34"/>
      <c r="D588" s="5"/>
      <c r="E588" s="5"/>
      <c r="F588" s="5"/>
      <c r="G588" s="5"/>
      <c r="H588" s="5"/>
      <c r="I588" s="5"/>
      <c r="J588" s="5"/>
      <c r="K588" s="5"/>
      <c r="L588" s="5"/>
      <c r="M588" s="5"/>
      <c r="N588" s="5"/>
    </row>
    <row r="589" spans="2:14" x14ac:dyDescent="0.25">
      <c r="B589" s="34"/>
      <c r="C589" s="34"/>
      <c r="D589" s="5"/>
      <c r="E589" s="5"/>
      <c r="F589" s="5"/>
      <c r="G589" s="5"/>
      <c r="H589" s="5"/>
      <c r="I589" s="5"/>
      <c r="J589" s="5"/>
      <c r="K589" s="5"/>
      <c r="L589" s="5"/>
      <c r="M589" s="5"/>
      <c r="N589" s="5"/>
    </row>
    <row r="590" spans="2:14" x14ac:dyDescent="0.25">
      <c r="B590" s="34"/>
      <c r="C590" s="34"/>
      <c r="D590" s="5"/>
      <c r="E590" s="5"/>
      <c r="F590" s="5"/>
      <c r="G590" s="5"/>
      <c r="H590" s="5"/>
      <c r="I590" s="5"/>
      <c r="J590" s="5"/>
      <c r="K590" s="5"/>
      <c r="L590" s="5"/>
      <c r="M590" s="5"/>
      <c r="N590" s="5"/>
    </row>
    <row r="591" spans="2:14" x14ac:dyDescent="0.25">
      <c r="B591" s="34"/>
      <c r="C591" s="34"/>
      <c r="D591" s="5"/>
      <c r="E591" s="5"/>
      <c r="F591" s="5"/>
      <c r="G591" s="5"/>
      <c r="H591" s="5"/>
      <c r="I591" s="5"/>
      <c r="J591" s="5"/>
      <c r="K591" s="5"/>
      <c r="L591" s="5"/>
      <c r="M591" s="5"/>
      <c r="N591" s="5"/>
    </row>
    <row r="592" spans="2:14" x14ac:dyDescent="0.25">
      <c r="B592" s="34"/>
      <c r="C592" s="34"/>
      <c r="D592" s="5"/>
      <c r="E592" s="5"/>
      <c r="F592" s="5"/>
      <c r="G592" s="5"/>
      <c r="H592" s="5"/>
      <c r="I592" s="5"/>
      <c r="J592" s="5"/>
      <c r="K592" s="5"/>
      <c r="L592" s="5"/>
      <c r="M592" s="5"/>
      <c r="N592" s="5"/>
    </row>
    <row r="593" spans="2:14" x14ac:dyDescent="0.25">
      <c r="B593" s="34"/>
      <c r="C593" s="34"/>
      <c r="D593" s="5"/>
      <c r="E593" s="5"/>
      <c r="F593" s="5"/>
      <c r="G593" s="5"/>
      <c r="H593" s="5"/>
      <c r="I593" s="5"/>
      <c r="J593" s="5"/>
      <c r="K593" s="5"/>
      <c r="L593" s="5"/>
      <c r="M593" s="5"/>
      <c r="N593" s="5"/>
    </row>
    <row r="594" spans="2:14" x14ac:dyDescent="0.25">
      <c r="B594" s="34"/>
      <c r="C594" s="34"/>
      <c r="D594" s="5"/>
      <c r="E594" s="5"/>
      <c r="F594" s="5"/>
      <c r="G594" s="5"/>
      <c r="H594" s="5"/>
      <c r="I594" s="5"/>
      <c r="J594" s="5"/>
      <c r="K594" s="5"/>
      <c r="L594" s="5"/>
      <c r="M594" s="5"/>
      <c r="N594" s="5"/>
    </row>
    <row r="595" spans="2:14" x14ac:dyDescent="0.25">
      <c r="B595" s="34"/>
      <c r="C595" s="34"/>
      <c r="D595" s="5"/>
      <c r="E595" s="5"/>
      <c r="F595" s="5"/>
      <c r="G595" s="5"/>
      <c r="H595" s="5"/>
      <c r="I595" s="5"/>
      <c r="J595" s="5"/>
      <c r="K595" s="5"/>
      <c r="L595" s="5"/>
      <c r="M595" s="5"/>
      <c r="N595" s="5"/>
    </row>
    <row r="596" spans="2:14" x14ac:dyDescent="0.25">
      <c r="B596" s="34"/>
      <c r="C596" s="34"/>
      <c r="D596" s="5"/>
      <c r="E596" s="5"/>
      <c r="F596" s="5"/>
      <c r="G596" s="5"/>
      <c r="H596" s="5"/>
      <c r="I596" s="5"/>
      <c r="J596" s="5"/>
      <c r="K596" s="5"/>
      <c r="L596" s="5"/>
      <c r="M596" s="5"/>
      <c r="N596" s="5"/>
    </row>
    <row r="597" spans="2:14" x14ac:dyDescent="0.25">
      <c r="B597" s="34"/>
      <c r="C597" s="34"/>
      <c r="D597" s="5"/>
      <c r="E597" s="5"/>
      <c r="F597" s="5"/>
      <c r="G597" s="5"/>
      <c r="H597" s="5"/>
      <c r="I597" s="5"/>
      <c r="J597" s="5"/>
      <c r="K597" s="5"/>
      <c r="L597" s="5"/>
      <c r="M597" s="5"/>
      <c r="N597" s="5"/>
    </row>
    <row r="598" spans="2:14" x14ac:dyDescent="0.25">
      <c r="B598" s="34"/>
      <c r="C598" s="34"/>
      <c r="D598" s="5"/>
      <c r="E598" s="5"/>
      <c r="F598" s="5"/>
      <c r="G598" s="5"/>
      <c r="H598" s="5"/>
      <c r="I598" s="5"/>
      <c r="J598" s="5"/>
      <c r="K598" s="5"/>
      <c r="L598" s="5"/>
      <c r="M598" s="5"/>
      <c r="N598" s="5"/>
    </row>
    <row r="599" spans="2:14" x14ac:dyDescent="0.25">
      <c r="B599" s="34"/>
      <c r="C599" s="34"/>
      <c r="D599" s="5"/>
      <c r="E599" s="5"/>
      <c r="F599" s="5"/>
      <c r="G599" s="5"/>
      <c r="H599" s="5"/>
      <c r="I599" s="5"/>
      <c r="J599" s="5"/>
      <c r="K599" s="5"/>
      <c r="L599" s="5"/>
      <c r="M599" s="5"/>
      <c r="N599" s="5"/>
    </row>
    <row r="600" spans="2:14" x14ac:dyDescent="0.25">
      <c r="B600" s="34"/>
      <c r="C600" s="34"/>
      <c r="D600" s="5"/>
      <c r="E600" s="5"/>
      <c r="F600" s="5"/>
      <c r="G600" s="5"/>
      <c r="H600" s="5"/>
      <c r="I600" s="5"/>
      <c r="J600" s="5"/>
      <c r="K600" s="5"/>
      <c r="L600" s="5"/>
      <c r="M600" s="5"/>
      <c r="N600" s="5"/>
    </row>
    <row r="601" spans="2:14" x14ac:dyDescent="0.25">
      <c r="B601" s="34"/>
      <c r="C601" s="34"/>
      <c r="D601" s="5"/>
      <c r="E601" s="5"/>
      <c r="F601" s="5"/>
      <c r="G601" s="5"/>
      <c r="H601" s="5"/>
      <c r="I601" s="5"/>
      <c r="J601" s="5"/>
      <c r="K601" s="5"/>
      <c r="L601" s="5"/>
      <c r="M601" s="5"/>
      <c r="N601" s="5"/>
    </row>
    <row r="602" spans="2:14" x14ac:dyDescent="0.25">
      <c r="B602" s="34"/>
      <c r="C602" s="34"/>
      <c r="D602" s="5"/>
      <c r="E602" s="5"/>
      <c r="F602" s="5"/>
      <c r="G602" s="5"/>
      <c r="H602" s="5"/>
      <c r="I602" s="5"/>
      <c r="J602" s="5"/>
      <c r="K602" s="5"/>
      <c r="L602" s="5"/>
      <c r="M602" s="5"/>
      <c r="N602" s="5"/>
    </row>
    <row r="603" spans="2:14" x14ac:dyDescent="0.25">
      <c r="B603" s="34"/>
      <c r="C603" s="34"/>
      <c r="D603" s="5"/>
      <c r="E603" s="5"/>
      <c r="F603" s="5"/>
      <c r="G603" s="5"/>
      <c r="H603" s="5"/>
      <c r="I603" s="5"/>
      <c r="J603" s="5"/>
      <c r="K603" s="5"/>
      <c r="L603" s="5"/>
      <c r="M603" s="5"/>
      <c r="N603" s="5"/>
    </row>
    <row r="604" spans="2:14" x14ac:dyDescent="0.25">
      <c r="B604" s="34"/>
      <c r="C604" s="34"/>
      <c r="D604" s="5"/>
      <c r="E604" s="5"/>
      <c r="F604" s="5"/>
      <c r="G604" s="5"/>
      <c r="H604" s="5"/>
      <c r="I604" s="5"/>
      <c r="J604" s="5"/>
      <c r="K604" s="5"/>
      <c r="L604" s="5"/>
      <c r="M604" s="5"/>
      <c r="N604" s="5"/>
    </row>
    <row r="605" spans="2:14" x14ac:dyDescent="0.25">
      <c r="B605" s="34"/>
      <c r="C605" s="34"/>
      <c r="D605" s="5"/>
      <c r="E605" s="5"/>
      <c r="F605" s="5"/>
      <c r="G605" s="5"/>
      <c r="H605" s="5"/>
      <c r="I605" s="5"/>
      <c r="J605" s="5"/>
      <c r="K605" s="5"/>
      <c r="L605" s="5"/>
      <c r="M605" s="5"/>
      <c r="N605" s="5"/>
    </row>
    <row r="606" spans="2:14" x14ac:dyDescent="0.25">
      <c r="B606" s="34"/>
      <c r="C606" s="34"/>
      <c r="D606" s="5"/>
      <c r="E606" s="5"/>
      <c r="F606" s="5"/>
      <c r="G606" s="5"/>
      <c r="H606" s="5"/>
      <c r="I606" s="5"/>
      <c r="J606" s="5"/>
      <c r="K606" s="5"/>
      <c r="L606" s="5"/>
      <c r="M606" s="5"/>
      <c r="N606" s="5"/>
    </row>
    <row r="607" spans="2:14" x14ac:dyDescent="0.25">
      <c r="B607" s="34"/>
      <c r="C607" s="34"/>
      <c r="D607" s="5"/>
      <c r="E607" s="5"/>
      <c r="F607" s="5"/>
      <c r="G607" s="5"/>
      <c r="H607" s="5"/>
      <c r="I607" s="5"/>
      <c r="J607" s="5"/>
      <c r="K607" s="5"/>
      <c r="L607" s="5"/>
      <c r="M607" s="5"/>
      <c r="N607" s="5"/>
    </row>
    <row r="608" spans="2:14" x14ac:dyDescent="0.25">
      <c r="B608" s="34"/>
      <c r="C608" s="34"/>
      <c r="D608" s="5"/>
      <c r="E608" s="5"/>
      <c r="F608" s="5"/>
      <c r="G608" s="5"/>
      <c r="H608" s="5"/>
      <c r="I608" s="5"/>
      <c r="J608" s="5"/>
      <c r="K608" s="5"/>
      <c r="L608" s="5"/>
      <c r="M608" s="5"/>
      <c r="N608" s="5"/>
    </row>
    <row r="609" spans="2:14" x14ac:dyDescent="0.25">
      <c r="B609" s="34"/>
      <c r="C609" s="34"/>
      <c r="D609" s="5"/>
      <c r="E609" s="5"/>
      <c r="F609" s="5"/>
      <c r="G609" s="5"/>
      <c r="H609" s="5"/>
      <c r="I609" s="5"/>
      <c r="J609" s="5"/>
      <c r="K609" s="5"/>
      <c r="L609" s="5"/>
      <c r="M609" s="5"/>
      <c r="N609" s="5"/>
    </row>
    <row r="610" spans="2:14" x14ac:dyDescent="0.25">
      <c r="B610" s="34"/>
      <c r="C610" s="34"/>
      <c r="D610" s="5"/>
      <c r="E610" s="5"/>
      <c r="F610" s="5"/>
      <c r="G610" s="5"/>
      <c r="H610" s="5"/>
      <c r="I610" s="5"/>
      <c r="J610" s="5"/>
      <c r="K610" s="5"/>
      <c r="L610" s="5"/>
      <c r="M610" s="5"/>
      <c r="N610" s="5"/>
    </row>
    <row r="611" spans="2:14" x14ac:dyDescent="0.25">
      <c r="B611" s="34"/>
      <c r="C611" s="34"/>
      <c r="D611" s="5"/>
      <c r="E611" s="5"/>
      <c r="F611" s="5"/>
      <c r="G611" s="5"/>
      <c r="H611" s="5"/>
      <c r="I611" s="5"/>
      <c r="J611" s="5"/>
      <c r="K611" s="5"/>
      <c r="L611" s="5"/>
      <c r="M611" s="5"/>
      <c r="N611" s="5"/>
    </row>
    <row r="612" spans="2:14" x14ac:dyDescent="0.25">
      <c r="B612" s="34"/>
      <c r="C612" s="34"/>
      <c r="D612" s="5"/>
      <c r="E612" s="5"/>
      <c r="F612" s="5"/>
      <c r="G612" s="5"/>
      <c r="H612" s="5"/>
      <c r="I612" s="5"/>
      <c r="J612" s="5"/>
      <c r="K612" s="5"/>
      <c r="L612" s="5"/>
      <c r="M612" s="5"/>
      <c r="N612" s="5"/>
    </row>
    <row r="613" spans="2:14" x14ac:dyDescent="0.25">
      <c r="B613" s="34"/>
      <c r="C613" s="34"/>
      <c r="D613" s="5"/>
      <c r="E613" s="5"/>
      <c r="F613" s="5"/>
      <c r="G613" s="5"/>
      <c r="H613" s="5"/>
      <c r="I613" s="5"/>
      <c r="J613" s="5"/>
      <c r="K613" s="5"/>
      <c r="L613" s="5"/>
      <c r="M613" s="5"/>
      <c r="N613" s="5"/>
    </row>
    <row r="614" spans="2:14" x14ac:dyDescent="0.25">
      <c r="B614" s="34"/>
      <c r="C614" s="34"/>
      <c r="D614" s="5"/>
      <c r="E614" s="5"/>
      <c r="F614" s="5"/>
      <c r="G614" s="5"/>
      <c r="H614" s="5"/>
      <c r="I614" s="5"/>
      <c r="J614" s="5"/>
      <c r="K614" s="5"/>
      <c r="L614" s="5"/>
      <c r="M614" s="5"/>
      <c r="N614" s="5"/>
    </row>
    <row r="615" spans="2:14" x14ac:dyDescent="0.25">
      <c r="B615" s="34"/>
      <c r="C615" s="34"/>
      <c r="D615" s="5"/>
      <c r="E615" s="5"/>
      <c r="F615" s="5"/>
      <c r="G615" s="5"/>
      <c r="H615" s="5"/>
      <c r="I615" s="5"/>
      <c r="J615" s="5"/>
      <c r="K615" s="5"/>
      <c r="L615" s="5"/>
      <c r="M615" s="5"/>
      <c r="N615" s="5"/>
    </row>
    <row r="616" spans="2:14" x14ac:dyDescent="0.25">
      <c r="B616" s="34"/>
      <c r="C616" s="34"/>
      <c r="D616" s="5"/>
      <c r="E616" s="5"/>
      <c r="F616" s="5"/>
      <c r="G616" s="5"/>
      <c r="H616" s="5"/>
      <c r="I616" s="5"/>
      <c r="J616" s="5"/>
      <c r="K616" s="5"/>
      <c r="L616" s="5"/>
      <c r="M616" s="5"/>
      <c r="N616" s="5"/>
    </row>
    <row r="617" spans="2:14" x14ac:dyDescent="0.25">
      <c r="B617" s="34"/>
      <c r="C617" s="34"/>
      <c r="D617" s="5"/>
      <c r="E617" s="5"/>
      <c r="F617" s="5"/>
      <c r="G617" s="5"/>
      <c r="H617" s="5"/>
      <c r="I617" s="5"/>
      <c r="J617" s="5"/>
      <c r="K617" s="5"/>
      <c r="L617" s="5"/>
      <c r="M617" s="5"/>
      <c r="N617" s="5"/>
    </row>
    <row r="618" spans="2:14" x14ac:dyDescent="0.25">
      <c r="B618" s="34"/>
      <c r="C618" s="34"/>
      <c r="D618" s="5"/>
      <c r="E618" s="5"/>
      <c r="F618" s="5"/>
      <c r="G618" s="5"/>
      <c r="H618" s="5"/>
      <c r="I618" s="5"/>
      <c r="J618" s="5"/>
      <c r="K618" s="5"/>
      <c r="L618" s="5"/>
      <c r="M618" s="5"/>
      <c r="N618" s="5"/>
    </row>
    <row r="619" spans="2:14" x14ac:dyDescent="0.25">
      <c r="B619" s="34"/>
      <c r="C619" s="34"/>
      <c r="D619" s="5"/>
      <c r="E619" s="5"/>
      <c r="F619" s="5"/>
      <c r="G619" s="5"/>
      <c r="H619" s="5"/>
      <c r="I619" s="5"/>
      <c r="J619" s="5"/>
      <c r="K619" s="5"/>
      <c r="L619" s="5"/>
      <c r="M619" s="5"/>
      <c r="N619" s="5"/>
    </row>
    <row r="620" spans="2:14" x14ac:dyDescent="0.25">
      <c r="B620" s="34"/>
      <c r="C620" s="34"/>
      <c r="D620" s="5"/>
      <c r="E620" s="5"/>
      <c r="F620" s="5"/>
      <c r="G620" s="5"/>
      <c r="H620" s="5"/>
      <c r="I620" s="5"/>
      <c r="J620" s="5"/>
      <c r="K620" s="5"/>
      <c r="L620" s="5"/>
      <c r="M620" s="5"/>
      <c r="N620" s="5"/>
    </row>
    <row r="621" spans="2:14" x14ac:dyDescent="0.25">
      <c r="B621" s="34"/>
      <c r="C621" s="34"/>
      <c r="D621" s="5"/>
      <c r="E621" s="5"/>
      <c r="F621" s="5"/>
      <c r="G621" s="5"/>
      <c r="H621" s="5"/>
      <c r="I621" s="5"/>
      <c r="J621" s="5"/>
      <c r="K621" s="5"/>
      <c r="L621" s="5"/>
      <c r="M621" s="5"/>
      <c r="N621" s="5"/>
    </row>
    <row r="622" spans="2:14" x14ac:dyDescent="0.25">
      <c r="B622" s="34"/>
      <c r="C622" s="34"/>
      <c r="D622" s="5"/>
      <c r="E622" s="5"/>
      <c r="F622" s="5"/>
      <c r="G622" s="5"/>
      <c r="H622" s="5"/>
      <c r="I622" s="5"/>
      <c r="J622" s="5"/>
      <c r="K622" s="5"/>
      <c r="L622" s="5"/>
      <c r="M622" s="5"/>
      <c r="N622" s="5"/>
    </row>
    <row r="623" spans="2:14" x14ac:dyDescent="0.25">
      <c r="B623" s="34"/>
      <c r="C623" s="34"/>
      <c r="D623" s="5"/>
      <c r="E623" s="5"/>
      <c r="F623" s="5"/>
      <c r="G623" s="5"/>
      <c r="H623" s="5"/>
      <c r="I623" s="5"/>
      <c r="J623" s="5"/>
      <c r="K623" s="5"/>
      <c r="L623" s="5"/>
      <c r="M623" s="5"/>
      <c r="N623" s="5"/>
    </row>
    <row r="624" spans="2:14" x14ac:dyDescent="0.25">
      <c r="B624" s="34"/>
      <c r="C624" s="34"/>
      <c r="D624" s="5"/>
      <c r="E624" s="5"/>
      <c r="F624" s="5"/>
      <c r="G624" s="5"/>
      <c r="H624" s="5"/>
      <c r="I624" s="5"/>
      <c r="J624" s="5"/>
      <c r="K624" s="5"/>
      <c r="L624" s="5"/>
      <c r="M624" s="5"/>
      <c r="N624" s="5"/>
    </row>
    <row r="625" spans="2:14" x14ac:dyDescent="0.25">
      <c r="B625" s="34"/>
      <c r="C625" s="34"/>
      <c r="D625" s="5"/>
      <c r="E625" s="5"/>
      <c r="F625" s="5"/>
      <c r="G625" s="5"/>
      <c r="H625" s="5"/>
      <c r="I625" s="5"/>
      <c r="J625" s="5"/>
      <c r="K625" s="5"/>
      <c r="L625" s="5"/>
      <c r="M625" s="5"/>
      <c r="N625" s="5"/>
    </row>
    <row r="626" spans="2:14" x14ac:dyDescent="0.25">
      <c r="B626" s="34"/>
      <c r="C626" s="34"/>
      <c r="D626" s="5"/>
      <c r="E626" s="5"/>
      <c r="F626" s="5"/>
      <c r="G626" s="5"/>
      <c r="H626" s="5"/>
      <c r="I626" s="5"/>
      <c r="J626" s="5"/>
      <c r="K626" s="5"/>
      <c r="L626" s="5"/>
      <c r="M626" s="5"/>
      <c r="N626" s="5"/>
    </row>
    <row r="627" spans="2:14" x14ac:dyDescent="0.25">
      <c r="B627" s="34"/>
      <c r="C627" s="34"/>
      <c r="D627" s="5"/>
      <c r="E627" s="5"/>
      <c r="F627" s="5"/>
      <c r="G627" s="5"/>
      <c r="H627" s="5"/>
      <c r="I627" s="5"/>
      <c r="J627" s="5"/>
      <c r="K627" s="5"/>
      <c r="L627" s="5"/>
      <c r="M627" s="5"/>
      <c r="N627" s="5"/>
    </row>
    <row r="628" spans="2:14" x14ac:dyDescent="0.25">
      <c r="B628" s="34"/>
      <c r="C628" s="34"/>
      <c r="D628" s="5"/>
      <c r="E628" s="5"/>
      <c r="F628" s="5"/>
      <c r="G628" s="5"/>
      <c r="H628" s="5"/>
      <c r="I628" s="5"/>
      <c r="J628" s="5"/>
      <c r="K628" s="5"/>
      <c r="L628" s="5"/>
      <c r="M628" s="5"/>
      <c r="N628" s="5"/>
    </row>
    <row r="629" spans="2:14" x14ac:dyDescent="0.25">
      <c r="B629" s="34"/>
      <c r="C629" s="34"/>
      <c r="D629" s="5"/>
      <c r="E629" s="5"/>
      <c r="F629" s="5"/>
      <c r="G629" s="5"/>
      <c r="H629" s="5"/>
      <c r="I629" s="5"/>
      <c r="J629" s="5"/>
      <c r="K629" s="5"/>
      <c r="L629" s="5"/>
      <c r="M629" s="5"/>
      <c r="N629" s="5"/>
    </row>
    <row r="630" spans="2:14" x14ac:dyDescent="0.25">
      <c r="B630" s="34"/>
      <c r="C630" s="34"/>
      <c r="D630" s="5"/>
      <c r="E630" s="5"/>
      <c r="F630" s="5"/>
      <c r="G630" s="5"/>
      <c r="H630" s="5"/>
      <c r="I630" s="5"/>
      <c r="J630" s="5"/>
      <c r="K630" s="5"/>
      <c r="L630" s="5"/>
      <c r="M630" s="5"/>
      <c r="N630" s="5"/>
    </row>
    <row r="631" spans="2:14" x14ac:dyDescent="0.25">
      <c r="B631" s="34"/>
      <c r="C631" s="34"/>
      <c r="D631" s="5"/>
      <c r="E631" s="5"/>
      <c r="F631" s="5"/>
      <c r="G631" s="5"/>
      <c r="H631" s="5"/>
      <c r="I631" s="5"/>
      <c r="J631" s="5"/>
      <c r="K631" s="5"/>
      <c r="L631" s="5"/>
      <c r="M631" s="5"/>
      <c r="N631" s="5"/>
    </row>
    <row r="632" spans="2:14" x14ac:dyDescent="0.25">
      <c r="B632" s="34"/>
      <c r="C632" s="34"/>
      <c r="D632" s="5"/>
      <c r="E632" s="5"/>
      <c r="F632" s="5"/>
      <c r="G632" s="5"/>
      <c r="H632" s="5"/>
      <c r="I632" s="5"/>
      <c r="J632" s="5"/>
      <c r="K632" s="5"/>
      <c r="L632" s="5"/>
      <c r="M632" s="5"/>
      <c r="N632" s="5"/>
    </row>
    <row r="633" spans="2:14" x14ac:dyDescent="0.25">
      <c r="B633" s="34"/>
      <c r="C633" s="34"/>
      <c r="D633" s="5"/>
      <c r="E633" s="5"/>
      <c r="F633" s="5"/>
      <c r="G633" s="5"/>
      <c r="H633" s="5"/>
      <c r="I633" s="5"/>
      <c r="J633" s="5"/>
      <c r="K633" s="5"/>
      <c r="L633" s="5"/>
      <c r="M633" s="5"/>
      <c r="N633" s="5"/>
    </row>
    <row r="634" spans="2:14" x14ac:dyDescent="0.25">
      <c r="B634" s="34"/>
      <c r="C634" s="34"/>
      <c r="D634" s="5"/>
      <c r="E634" s="5"/>
      <c r="F634" s="5"/>
      <c r="G634" s="5"/>
      <c r="H634" s="5"/>
      <c r="I634" s="5"/>
      <c r="J634" s="5"/>
      <c r="K634" s="5"/>
      <c r="L634" s="5"/>
      <c r="M634" s="5"/>
      <c r="N634" s="5"/>
    </row>
    <row r="635" spans="2:14" x14ac:dyDescent="0.25">
      <c r="B635" s="34"/>
      <c r="C635" s="34"/>
      <c r="D635" s="5"/>
      <c r="E635" s="5"/>
      <c r="F635" s="5"/>
      <c r="G635" s="5"/>
      <c r="H635" s="5"/>
      <c r="I635" s="5"/>
      <c r="J635" s="5"/>
      <c r="K635" s="5"/>
      <c r="L635" s="5"/>
      <c r="M635" s="5"/>
      <c r="N635" s="5"/>
    </row>
    <row r="636" spans="2:14" x14ac:dyDescent="0.25">
      <c r="B636" s="34"/>
      <c r="C636" s="34"/>
      <c r="D636" s="5"/>
      <c r="E636" s="5"/>
      <c r="F636" s="5"/>
      <c r="G636" s="5"/>
      <c r="H636" s="5"/>
      <c r="I636" s="5"/>
      <c r="J636" s="5"/>
      <c r="K636" s="5"/>
      <c r="L636" s="5"/>
      <c r="M636" s="5"/>
      <c r="N636" s="5"/>
    </row>
    <row r="637" spans="2:14" x14ac:dyDescent="0.25">
      <c r="B637" s="34"/>
      <c r="C637" s="34"/>
      <c r="D637" s="5"/>
      <c r="E637" s="5"/>
      <c r="F637" s="5"/>
      <c r="G637" s="5"/>
      <c r="H637" s="5"/>
      <c r="I637" s="5"/>
      <c r="J637" s="5"/>
      <c r="K637" s="5"/>
      <c r="L637" s="5"/>
      <c r="M637" s="5"/>
      <c r="N637" s="5"/>
    </row>
    <row r="638" spans="2:14" x14ac:dyDescent="0.25">
      <c r="B638" s="34"/>
      <c r="C638" s="34"/>
      <c r="D638" s="5"/>
      <c r="E638" s="5"/>
      <c r="F638" s="5"/>
      <c r="G638" s="5"/>
      <c r="H638" s="5"/>
      <c r="I638" s="5"/>
      <c r="J638" s="5"/>
      <c r="K638" s="5"/>
      <c r="L638" s="5"/>
      <c r="M638" s="5"/>
      <c r="N638" s="5"/>
    </row>
    <row r="639" spans="2:14" x14ac:dyDescent="0.25">
      <c r="B639" s="34"/>
      <c r="C639" s="34"/>
      <c r="D639" s="5"/>
      <c r="E639" s="5"/>
      <c r="F639" s="5"/>
      <c r="G639" s="5"/>
      <c r="H639" s="5"/>
      <c r="I639" s="5"/>
      <c r="J639" s="5"/>
      <c r="K639" s="5"/>
      <c r="L639" s="5"/>
      <c r="M639" s="5"/>
      <c r="N639" s="5"/>
    </row>
    <row r="640" spans="2:14" x14ac:dyDescent="0.25">
      <c r="B640" s="34"/>
      <c r="C640" s="34"/>
      <c r="D640" s="5"/>
      <c r="E640" s="5"/>
      <c r="F640" s="5"/>
      <c r="G640" s="5"/>
      <c r="H640" s="5"/>
      <c r="I640" s="5"/>
      <c r="J640" s="5"/>
      <c r="K640" s="5"/>
      <c r="L640" s="5"/>
      <c r="M640" s="5"/>
      <c r="N640" s="5"/>
    </row>
    <row r="641" spans="2:14" x14ac:dyDescent="0.25">
      <c r="B641" s="34"/>
      <c r="C641" s="34"/>
      <c r="D641" s="5"/>
      <c r="E641" s="5"/>
      <c r="F641" s="5"/>
      <c r="G641" s="5"/>
      <c r="H641" s="5"/>
      <c r="I641" s="5"/>
      <c r="J641" s="5"/>
      <c r="K641" s="5"/>
      <c r="L641" s="5"/>
      <c r="M641" s="5"/>
      <c r="N641" s="5"/>
    </row>
    <row r="642" spans="2:14" x14ac:dyDescent="0.25">
      <c r="B642" s="34"/>
      <c r="C642" s="34"/>
      <c r="D642" s="5"/>
      <c r="E642" s="5"/>
      <c r="F642" s="5"/>
      <c r="G642" s="5"/>
      <c r="H642" s="5"/>
      <c r="I642" s="5"/>
      <c r="J642" s="5"/>
      <c r="K642" s="5"/>
      <c r="L642" s="5"/>
      <c r="M642" s="5"/>
      <c r="N642" s="5"/>
    </row>
    <row r="643" spans="2:14" x14ac:dyDescent="0.25">
      <c r="B643" s="34"/>
      <c r="C643" s="34"/>
      <c r="D643" s="5"/>
      <c r="E643" s="5"/>
      <c r="F643" s="5"/>
      <c r="G643" s="5"/>
      <c r="H643" s="5"/>
      <c r="I643" s="5"/>
      <c r="J643" s="5"/>
      <c r="K643" s="5"/>
      <c r="L643" s="5"/>
      <c r="M643" s="5"/>
      <c r="N643" s="5"/>
    </row>
    <row r="644" spans="2:14" x14ac:dyDescent="0.25">
      <c r="B644" s="34"/>
      <c r="C644" s="34"/>
      <c r="D644" s="5"/>
      <c r="E644" s="5"/>
      <c r="F644" s="5"/>
      <c r="G644" s="5"/>
      <c r="H644" s="5"/>
      <c r="I644" s="5"/>
      <c r="J644" s="5"/>
      <c r="K644" s="5"/>
      <c r="L644" s="5"/>
      <c r="M644" s="5"/>
      <c r="N644" s="5"/>
    </row>
    <row r="645" spans="2:14" x14ac:dyDescent="0.25">
      <c r="B645" s="34"/>
      <c r="C645" s="34"/>
      <c r="D645" s="5"/>
      <c r="E645" s="5"/>
      <c r="F645" s="5"/>
      <c r="G645" s="5"/>
      <c r="H645" s="5"/>
      <c r="I645" s="5"/>
      <c r="J645" s="5"/>
      <c r="K645" s="5"/>
      <c r="L645" s="5"/>
      <c r="M645" s="5"/>
      <c r="N645" s="5"/>
    </row>
    <row r="646" spans="2:14" x14ac:dyDescent="0.25">
      <c r="B646" s="34"/>
      <c r="C646" s="34"/>
      <c r="D646" s="5"/>
      <c r="E646" s="5"/>
      <c r="F646" s="5"/>
      <c r="G646" s="5"/>
      <c r="H646" s="5"/>
      <c r="I646" s="5"/>
      <c r="J646" s="5"/>
      <c r="K646" s="5"/>
      <c r="L646" s="5"/>
      <c r="M646" s="5"/>
      <c r="N646" s="5"/>
    </row>
    <row r="647" spans="2:14" x14ac:dyDescent="0.25">
      <c r="B647" s="34"/>
      <c r="C647" s="34"/>
      <c r="D647" s="5"/>
      <c r="E647" s="5"/>
      <c r="F647" s="5"/>
      <c r="G647" s="5"/>
      <c r="H647" s="5"/>
      <c r="I647" s="5"/>
      <c r="J647" s="5"/>
      <c r="K647" s="5"/>
      <c r="L647" s="5"/>
      <c r="M647" s="5"/>
      <c r="N647" s="5"/>
    </row>
    <row r="648" spans="2:14" x14ac:dyDescent="0.25">
      <c r="B648" s="34"/>
      <c r="C648" s="34"/>
      <c r="D648" s="5"/>
      <c r="E648" s="5"/>
      <c r="F648" s="5"/>
      <c r="G648" s="5"/>
      <c r="H648" s="5"/>
      <c r="I648" s="5"/>
      <c r="J648" s="5"/>
      <c r="K648" s="5"/>
      <c r="L648" s="5"/>
      <c r="M648" s="5"/>
      <c r="N648" s="5"/>
    </row>
    <row r="649" spans="2:14" x14ac:dyDescent="0.25">
      <c r="B649" s="34"/>
      <c r="C649" s="34"/>
      <c r="D649" s="5"/>
      <c r="E649" s="5"/>
      <c r="F649" s="5"/>
      <c r="G649" s="5"/>
      <c r="H649" s="5"/>
      <c r="I649" s="5"/>
      <c r="J649" s="5"/>
      <c r="K649" s="5"/>
      <c r="L649" s="5"/>
      <c r="M649" s="5"/>
      <c r="N649" s="5"/>
    </row>
    <row r="650" spans="2:14" x14ac:dyDescent="0.25">
      <c r="B650" s="34"/>
      <c r="C650" s="34"/>
      <c r="D650" s="5"/>
      <c r="E650" s="5"/>
      <c r="F650" s="5"/>
      <c r="G650" s="5"/>
      <c r="H650" s="5"/>
      <c r="I650" s="5"/>
      <c r="J650" s="5"/>
      <c r="K650" s="5"/>
      <c r="L650" s="5"/>
      <c r="M650" s="5"/>
      <c r="N650" s="5"/>
    </row>
    <row r="651" spans="2:14" x14ac:dyDescent="0.25">
      <c r="B651" s="34"/>
      <c r="C651" s="34"/>
      <c r="D651" s="5"/>
      <c r="E651" s="5"/>
      <c r="F651" s="5"/>
      <c r="G651" s="5"/>
      <c r="H651" s="5"/>
      <c r="I651" s="5"/>
      <c r="J651" s="5"/>
      <c r="K651" s="5"/>
      <c r="L651" s="5"/>
      <c r="M651" s="5"/>
      <c r="N651" s="5"/>
    </row>
    <row r="652" spans="2:14" x14ac:dyDescent="0.25">
      <c r="B652" s="34"/>
      <c r="C652" s="34"/>
      <c r="D652" s="5"/>
      <c r="E652" s="5"/>
      <c r="F652" s="5"/>
      <c r="G652" s="5"/>
      <c r="H652" s="5"/>
      <c r="I652" s="5"/>
      <c r="J652" s="5"/>
      <c r="K652" s="5"/>
      <c r="L652" s="5"/>
      <c r="M652" s="5"/>
      <c r="N652" s="5"/>
    </row>
    <row r="653" spans="2:14" x14ac:dyDescent="0.25">
      <c r="B653" s="34"/>
      <c r="C653" s="34"/>
      <c r="D653" s="5"/>
      <c r="E653" s="5"/>
      <c r="F653" s="5"/>
      <c r="G653" s="5"/>
      <c r="H653" s="5"/>
      <c r="I653" s="5"/>
      <c r="J653" s="5"/>
      <c r="K653" s="5"/>
      <c r="L653" s="5"/>
      <c r="M653" s="5"/>
      <c r="N653" s="5"/>
    </row>
    <row r="654" spans="2:14" x14ac:dyDescent="0.25">
      <c r="B654" s="34"/>
      <c r="C654" s="34"/>
      <c r="D654" s="5"/>
      <c r="E654" s="5"/>
      <c r="F654" s="5"/>
      <c r="G654" s="5"/>
      <c r="H654" s="5"/>
      <c r="I654" s="5"/>
      <c r="J654" s="5"/>
      <c r="K654" s="5"/>
      <c r="L654" s="5"/>
      <c r="M654" s="5"/>
      <c r="N654" s="5"/>
    </row>
    <row r="655" spans="2:14" x14ac:dyDescent="0.25">
      <c r="B655" s="34"/>
      <c r="C655" s="34"/>
      <c r="D655" s="5"/>
      <c r="E655" s="5"/>
      <c r="F655" s="5"/>
      <c r="G655" s="5"/>
      <c r="H655" s="5"/>
      <c r="I655" s="5"/>
      <c r="J655" s="5"/>
      <c r="K655" s="5"/>
      <c r="L655" s="5"/>
      <c r="M655" s="5"/>
      <c r="N655" s="5"/>
    </row>
    <row r="656" spans="2:14" x14ac:dyDescent="0.25">
      <c r="B656" s="34"/>
      <c r="C656" s="34"/>
      <c r="D656" s="5"/>
      <c r="E656" s="5"/>
      <c r="F656" s="5"/>
      <c r="G656" s="5"/>
      <c r="H656" s="5"/>
      <c r="I656" s="5"/>
      <c r="J656" s="5"/>
      <c r="K656" s="5"/>
      <c r="L656" s="5"/>
      <c r="M656" s="5"/>
      <c r="N656" s="5"/>
    </row>
    <row r="657" spans="2:14" x14ac:dyDescent="0.25">
      <c r="B657" s="34"/>
      <c r="C657" s="34"/>
      <c r="D657" s="5"/>
      <c r="E657" s="5"/>
      <c r="F657" s="5"/>
      <c r="G657" s="5"/>
      <c r="H657" s="5"/>
      <c r="I657" s="5"/>
      <c r="J657" s="5"/>
      <c r="K657" s="5"/>
      <c r="L657" s="5"/>
      <c r="M657" s="5"/>
      <c r="N657" s="5"/>
    </row>
    <row r="658" spans="2:14" x14ac:dyDescent="0.25">
      <c r="B658" s="34"/>
      <c r="C658" s="34"/>
      <c r="D658" s="5"/>
      <c r="E658" s="5"/>
      <c r="F658" s="5"/>
      <c r="G658" s="5"/>
      <c r="H658" s="5"/>
      <c r="I658" s="5"/>
      <c r="J658" s="5"/>
      <c r="K658" s="5"/>
      <c r="L658" s="5"/>
      <c r="M658" s="5"/>
      <c r="N658" s="5"/>
    </row>
    <row r="659" spans="2:14" x14ac:dyDescent="0.25">
      <c r="B659" s="12"/>
      <c r="C659" s="12"/>
    </row>
    <row r="660" spans="2:14" x14ac:dyDescent="0.25">
      <c r="B660" s="12"/>
      <c r="C660" s="12"/>
    </row>
    <row r="661" spans="2:14" x14ac:dyDescent="0.25">
      <c r="B661" s="12"/>
      <c r="C661" s="12"/>
    </row>
    <row r="662" spans="2:14" x14ac:dyDescent="0.25">
      <c r="B662" s="12"/>
      <c r="C662" s="12"/>
    </row>
    <row r="663" spans="2:14" x14ac:dyDescent="0.25">
      <c r="B663" s="12"/>
      <c r="C663" s="12"/>
    </row>
    <row r="664" spans="2:14" x14ac:dyDescent="0.25">
      <c r="B664" s="12"/>
      <c r="C664" s="12"/>
    </row>
    <row r="665" spans="2:14" x14ac:dyDescent="0.25">
      <c r="B665" s="12"/>
      <c r="C665" s="12"/>
    </row>
    <row r="666" spans="2:14" x14ac:dyDescent="0.25">
      <c r="B666" s="12"/>
      <c r="C666" s="12"/>
    </row>
    <row r="667" spans="2:14" x14ac:dyDescent="0.25">
      <c r="B667" s="12"/>
      <c r="C667" s="12"/>
    </row>
    <row r="668" spans="2:14" x14ac:dyDescent="0.25">
      <c r="B668" s="12"/>
      <c r="C668" s="12"/>
    </row>
    <row r="669" spans="2:14" x14ac:dyDescent="0.25">
      <c r="B669" s="12"/>
      <c r="C669" s="12"/>
    </row>
    <row r="670" spans="2:14" x14ac:dyDescent="0.25">
      <c r="B670" s="12"/>
      <c r="C670" s="12"/>
    </row>
    <row r="671" spans="2:14" x14ac:dyDescent="0.25">
      <c r="B671" s="12"/>
      <c r="C671" s="12"/>
    </row>
    <row r="672" spans="2:14" x14ac:dyDescent="0.25">
      <c r="B672" s="12"/>
      <c r="C672" s="12"/>
    </row>
    <row r="673" spans="2:3" x14ac:dyDescent="0.25">
      <c r="B673" s="12"/>
      <c r="C673" s="12"/>
    </row>
    <row r="674" spans="2:3" x14ac:dyDescent="0.25">
      <c r="B674" s="12"/>
      <c r="C674" s="12"/>
    </row>
    <row r="675" spans="2:3" x14ac:dyDescent="0.25">
      <c r="B675" s="12"/>
      <c r="C675" s="12"/>
    </row>
    <row r="676" spans="2:3" x14ac:dyDescent="0.25">
      <c r="B676" s="12"/>
      <c r="C676" s="12"/>
    </row>
    <row r="677" spans="2:3" x14ac:dyDescent="0.25">
      <c r="B677" s="12"/>
      <c r="C677" s="12"/>
    </row>
    <row r="678" spans="2:3" x14ac:dyDescent="0.25">
      <c r="B678" s="12"/>
      <c r="C678" s="12"/>
    </row>
    <row r="679" spans="2:3" x14ac:dyDescent="0.25">
      <c r="B679" s="12"/>
      <c r="C679" s="12"/>
    </row>
    <row r="680" spans="2:3" x14ac:dyDescent="0.25">
      <c r="B680" s="12"/>
      <c r="C680" s="12"/>
    </row>
    <row r="681" spans="2:3" x14ac:dyDescent="0.25">
      <c r="B681" s="12"/>
      <c r="C681" s="12"/>
    </row>
    <row r="682" spans="2:3" x14ac:dyDescent="0.25">
      <c r="B682" s="12"/>
      <c r="C682" s="12"/>
    </row>
    <row r="683" spans="2:3" x14ac:dyDescent="0.25">
      <c r="B683" s="12"/>
      <c r="C683" s="12"/>
    </row>
    <row r="684" spans="2:3" x14ac:dyDescent="0.25">
      <c r="B684" s="12"/>
      <c r="C684" s="12"/>
    </row>
    <row r="685" spans="2:3" x14ac:dyDescent="0.25">
      <c r="B685" s="12"/>
      <c r="C685" s="12"/>
    </row>
    <row r="686" spans="2:3" x14ac:dyDescent="0.25">
      <c r="B686" s="12"/>
      <c r="C686" s="12"/>
    </row>
    <row r="687" spans="2:3" x14ac:dyDescent="0.25">
      <c r="B687" s="12"/>
      <c r="C687" s="12"/>
    </row>
    <row r="688" spans="2:3" x14ac:dyDescent="0.25">
      <c r="B688" s="12"/>
      <c r="C688" s="12"/>
    </row>
    <row r="689" spans="2:3" x14ac:dyDescent="0.25">
      <c r="B689" s="12"/>
      <c r="C689" s="12"/>
    </row>
    <row r="690" spans="2:3" x14ac:dyDescent="0.25">
      <c r="B690" s="12"/>
      <c r="C690" s="12"/>
    </row>
    <row r="691" spans="2:3" x14ac:dyDescent="0.25">
      <c r="B691" s="12"/>
      <c r="C691" s="12"/>
    </row>
    <row r="692" spans="2:3" x14ac:dyDescent="0.25">
      <c r="B692" s="12"/>
      <c r="C692" s="12"/>
    </row>
    <row r="693" spans="2:3" x14ac:dyDescent="0.25">
      <c r="B693" s="12"/>
      <c r="C693" s="12"/>
    </row>
    <row r="694" spans="2:3" x14ac:dyDescent="0.25">
      <c r="B694" s="12"/>
      <c r="C694" s="12"/>
    </row>
    <row r="695" spans="2:3" x14ac:dyDescent="0.25">
      <c r="B695" s="12"/>
      <c r="C695" s="12"/>
    </row>
    <row r="696" spans="2:3" x14ac:dyDescent="0.25">
      <c r="B696" s="12"/>
      <c r="C696" s="12"/>
    </row>
    <row r="697" spans="2:3" x14ac:dyDescent="0.25">
      <c r="B697" s="12"/>
      <c r="C697" s="12"/>
    </row>
    <row r="698" spans="2:3" x14ac:dyDescent="0.25">
      <c r="B698" s="12"/>
      <c r="C698" s="12"/>
    </row>
    <row r="699" spans="2:3" x14ac:dyDescent="0.25">
      <c r="B699" s="12"/>
      <c r="C699" s="12"/>
    </row>
    <row r="700" spans="2:3" x14ac:dyDescent="0.25">
      <c r="B700" s="12"/>
      <c r="C700" s="12"/>
    </row>
    <row r="701" spans="2:3" x14ac:dyDescent="0.25">
      <c r="B701" s="12"/>
      <c r="C701" s="12"/>
    </row>
    <row r="702" spans="2:3" x14ac:dyDescent="0.25">
      <c r="B702" s="12"/>
      <c r="C702" s="12"/>
    </row>
    <row r="703" spans="2:3" x14ac:dyDescent="0.25">
      <c r="B703" s="12"/>
      <c r="C703" s="12"/>
    </row>
    <row r="704" spans="2:3" x14ac:dyDescent="0.25">
      <c r="B704" s="12"/>
      <c r="C704" s="12"/>
    </row>
    <row r="705" spans="2:3" x14ac:dyDescent="0.25">
      <c r="B705" s="12"/>
      <c r="C705" s="12"/>
    </row>
    <row r="706" spans="2:3" x14ac:dyDescent="0.25">
      <c r="B706" s="12"/>
      <c r="C706" s="12"/>
    </row>
    <row r="707" spans="2:3" x14ac:dyDescent="0.25">
      <c r="B707" s="12"/>
      <c r="C707" s="12"/>
    </row>
    <row r="708" spans="2:3" x14ac:dyDescent="0.25">
      <c r="B708" s="12"/>
      <c r="C708" s="12"/>
    </row>
    <row r="709" spans="2:3" x14ac:dyDescent="0.25">
      <c r="B709" s="12"/>
      <c r="C709" s="12"/>
    </row>
    <row r="710" spans="2:3" x14ac:dyDescent="0.25">
      <c r="B710" s="12"/>
      <c r="C710" s="12"/>
    </row>
    <row r="711" spans="2:3" x14ac:dyDescent="0.25">
      <c r="B711" s="12"/>
      <c r="C711" s="12"/>
    </row>
    <row r="712" spans="2:3" x14ac:dyDescent="0.25">
      <c r="B712" s="12"/>
      <c r="C712" s="12"/>
    </row>
    <row r="713" spans="2:3" x14ac:dyDescent="0.25">
      <c r="B713" s="12"/>
      <c r="C713" s="12"/>
    </row>
    <row r="714" spans="2:3" x14ac:dyDescent="0.25">
      <c r="B714" s="12"/>
      <c r="C714" s="12"/>
    </row>
    <row r="715" spans="2:3" x14ac:dyDescent="0.25">
      <c r="B715" s="12"/>
      <c r="C715" s="12"/>
    </row>
    <row r="716" spans="2:3" x14ac:dyDescent="0.25">
      <c r="B716" s="12"/>
      <c r="C716" s="12"/>
    </row>
    <row r="717" spans="2:3" x14ac:dyDescent="0.25">
      <c r="B717" s="12"/>
      <c r="C717" s="12"/>
    </row>
    <row r="718" spans="2:3" x14ac:dyDescent="0.25">
      <c r="B718" s="12"/>
      <c r="C718" s="12"/>
    </row>
    <row r="719" spans="2:3" x14ac:dyDescent="0.25">
      <c r="B719" s="12"/>
      <c r="C719" s="12"/>
    </row>
    <row r="720" spans="2:3" x14ac:dyDescent="0.25">
      <c r="B720" s="12"/>
      <c r="C720" s="12"/>
    </row>
    <row r="721" spans="2:3" x14ac:dyDescent="0.25">
      <c r="B721" s="12"/>
      <c r="C721" s="12"/>
    </row>
    <row r="722" spans="2:3" x14ac:dyDescent="0.25">
      <c r="B722" s="12"/>
      <c r="C722" s="12"/>
    </row>
    <row r="723" spans="2:3" x14ac:dyDescent="0.25">
      <c r="B723" s="12"/>
      <c r="C723" s="12"/>
    </row>
    <row r="724" spans="2:3" x14ac:dyDescent="0.25">
      <c r="B724" s="12"/>
      <c r="C724" s="12"/>
    </row>
    <row r="725" spans="2:3" x14ac:dyDescent="0.25">
      <c r="B725" s="12"/>
      <c r="C725" s="12"/>
    </row>
    <row r="726" spans="2:3" x14ac:dyDescent="0.25">
      <c r="B726" s="12"/>
      <c r="C726" s="12"/>
    </row>
    <row r="727" spans="2:3" x14ac:dyDescent="0.25">
      <c r="B727" s="12"/>
      <c r="C727" s="12"/>
    </row>
    <row r="728" spans="2:3" x14ac:dyDescent="0.25">
      <c r="B728" s="12"/>
      <c r="C728" s="12"/>
    </row>
    <row r="729" spans="2:3" x14ac:dyDescent="0.25">
      <c r="B729" s="12"/>
      <c r="C729" s="12"/>
    </row>
    <row r="730" spans="2:3" x14ac:dyDescent="0.25">
      <c r="B730" s="12"/>
      <c r="C730" s="12"/>
    </row>
    <row r="731" spans="2:3" x14ac:dyDescent="0.25">
      <c r="B731" s="12"/>
      <c r="C731" s="12"/>
    </row>
    <row r="732" spans="2:3" x14ac:dyDescent="0.25">
      <c r="B732" s="12"/>
      <c r="C732" s="12"/>
    </row>
    <row r="733" spans="2:3" x14ac:dyDescent="0.25">
      <c r="B733" s="12"/>
      <c r="C733" s="12"/>
    </row>
    <row r="734" spans="2:3" x14ac:dyDescent="0.25">
      <c r="B734" s="12"/>
      <c r="C734" s="12"/>
    </row>
    <row r="735" spans="2:3" x14ac:dyDescent="0.25">
      <c r="B735" s="12"/>
      <c r="C735" s="12"/>
    </row>
    <row r="736" spans="2:3" x14ac:dyDescent="0.25">
      <c r="B736" s="12"/>
      <c r="C736" s="12"/>
    </row>
    <row r="737" spans="2:3" x14ac:dyDescent="0.25">
      <c r="B737" s="12"/>
      <c r="C737" s="12"/>
    </row>
    <row r="738" spans="2:3" x14ac:dyDescent="0.25">
      <c r="B738" s="12"/>
      <c r="C738" s="12"/>
    </row>
    <row r="739" spans="2:3" x14ac:dyDescent="0.25">
      <c r="B739" s="12"/>
      <c r="C739" s="12"/>
    </row>
    <row r="740" spans="2:3" x14ac:dyDescent="0.25">
      <c r="B740" s="12"/>
      <c r="C740" s="12"/>
    </row>
    <row r="741" spans="2:3" x14ac:dyDescent="0.25">
      <c r="B741" s="12"/>
      <c r="C741" s="12"/>
    </row>
    <row r="742" spans="2:3" x14ac:dyDescent="0.25">
      <c r="B742" s="12"/>
      <c r="C742" s="12"/>
    </row>
    <row r="743" spans="2:3" x14ac:dyDescent="0.25">
      <c r="B743" s="12"/>
      <c r="C743" s="12"/>
    </row>
    <row r="744" spans="2:3" x14ac:dyDescent="0.25">
      <c r="B744" s="12"/>
      <c r="C744" s="12"/>
    </row>
    <row r="745" spans="2:3" x14ac:dyDescent="0.25">
      <c r="B745" s="12"/>
      <c r="C745" s="12"/>
    </row>
    <row r="746" spans="2:3" x14ac:dyDescent="0.25">
      <c r="B746" s="12"/>
      <c r="C746" s="12"/>
    </row>
    <row r="747" spans="2:3" x14ac:dyDescent="0.25">
      <c r="B747" s="12"/>
      <c r="C747" s="12"/>
    </row>
    <row r="748" spans="2:3" x14ac:dyDescent="0.25">
      <c r="B748" s="12"/>
      <c r="C748" s="12"/>
    </row>
    <row r="749" spans="2:3" x14ac:dyDescent="0.25">
      <c r="B749" s="12"/>
      <c r="C749" s="12"/>
    </row>
    <row r="750" spans="2:3" x14ac:dyDescent="0.25">
      <c r="B750" s="12"/>
      <c r="C750" s="12"/>
    </row>
    <row r="751" spans="2:3" x14ac:dyDescent="0.25">
      <c r="B751" s="12"/>
      <c r="C751" s="12"/>
    </row>
    <row r="752" spans="2:3" x14ac:dyDescent="0.25">
      <c r="B752" s="12"/>
      <c r="C752" s="12"/>
    </row>
    <row r="753" spans="2:3" x14ac:dyDescent="0.25">
      <c r="B753" s="12"/>
      <c r="C753" s="12"/>
    </row>
    <row r="754" spans="2:3" x14ac:dyDescent="0.25">
      <c r="B754" s="12"/>
      <c r="C754" s="12"/>
    </row>
    <row r="755" spans="2:3" x14ac:dyDescent="0.25">
      <c r="B755" s="12"/>
      <c r="C755" s="12"/>
    </row>
    <row r="756" spans="2:3" x14ac:dyDescent="0.25">
      <c r="B756" s="12"/>
      <c r="C756" s="12"/>
    </row>
    <row r="757" spans="2:3" x14ac:dyDescent="0.25">
      <c r="B757" s="12"/>
      <c r="C757" s="12"/>
    </row>
    <row r="758" spans="2:3" x14ac:dyDescent="0.25">
      <c r="B758" s="12"/>
      <c r="C758" s="12"/>
    </row>
    <row r="759" spans="2:3" x14ac:dyDescent="0.25">
      <c r="B759" s="12"/>
      <c r="C759" s="12"/>
    </row>
    <row r="760" spans="2:3" x14ac:dyDescent="0.25">
      <c r="B760" s="12"/>
      <c r="C760" s="12"/>
    </row>
    <row r="761" spans="2:3" x14ac:dyDescent="0.25">
      <c r="B761" s="12"/>
      <c r="C761" s="12"/>
    </row>
    <row r="762" spans="2:3" x14ac:dyDescent="0.25">
      <c r="B762" s="12"/>
      <c r="C762" s="12"/>
    </row>
    <row r="763" spans="2:3" x14ac:dyDescent="0.25">
      <c r="B763" s="12"/>
      <c r="C763" s="12"/>
    </row>
    <row r="764" spans="2:3" x14ac:dyDescent="0.25">
      <c r="B764" s="12"/>
      <c r="C764" s="12"/>
    </row>
    <row r="765" spans="2:3" x14ac:dyDescent="0.25">
      <c r="B765" s="12"/>
      <c r="C765" s="12"/>
    </row>
    <row r="766" spans="2:3" x14ac:dyDescent="0.25">
      <c r="B766" s="12"/>
      <c r="C766" s="12"/>
    </row>
    <row r="767" spans="2:3" x14ac:dyDescent="0.25">
      <c r="B767" s="12"/>
      <c r="C767" s="12"/>
    </row>
    <row r="768" spans="2:3" x14ac:dyDescent="0.25">
      <c r="B768" s="12"/>
      <c r="C768" s="12"/>
    </row>
    <row r="769" spans="2:3" x14ac:dyDescent="0.25">
      <c r="B769" s="12"/>
      <c r="C769" s="12"/>
    </row>
    <row r="770" spans="2:3" x14ac:dyDescent="0.25">
      <c r="B770" s="12"/>
      <c r="C770" s="12"/>
    </row>
    <row r="771" spans="2:3" x14ac:dyDescent="0.25">
      <c r="B771" s="12"/>
      <c r="C771" s="12"/>
    </row>
    <row r="772" spans="2:3" x14ac:dyDescent="0.25">
      <c r="B772" s="12"/>
      <c r="C772" s="12"/>
    </row>
    <row r="773" spans="2:3" x14ac:dyDescent="0.25">
      <c r="B773" s="12"/>
      <c r="C773" s="12"/>
    </row>
    <row r="774" spans="2:3" x14ac:dyDescent="0.25">
      <c r="B774" s="12"/>
      <c r="C774" s="12"/>
    </row>
    <row r="775" spans="2:3" x14ac:dyDescent="0.25">
      <c r="B775" s="12"/>
      <c r="C775" s="12"/>
    </row>
    <row r="776" spans="2:3" x14ac:dyDescent="0.25">
      <c r="B776" s="12"/>
      <c r="C776" s="12"/>
    </row>
    <row r="777" spans="2:3" x14ac:dyDescent="0.25">
      <c r="B777" s="12"/>
      <c r="C777" s="12"/>
    </row>
    <row r="778" spans="2:3" x14ac:dyDescent="0.25">
      <c r="B778" s="12"/>
      <c r="C778" s="12"/>
    </row>
    <row r="779" spans="2:3" x14ac:dyDescent="0.25">
      <c r="B779" s="12"/>
      <c r="C779" s="12"/>
    </row>
    <row r="780" spans="2:3" x14ac:dyDescent="0.25">
      <c r="B780" s="12"/>
      <c r="C780" s="12"/>
    </row>
    <row r="781" spans="2:3" x14ac:dyDescent="0.25">
      <c r="B781" s="12"/>
      <c r="C781" s="12"/>
    </row>
    <row r="782" spans="2:3" x14ac:dyDescent="0.25">
      <c r="B782" s="12"/>
      <c r="C782" s="12"/>
    </row>
    <row r="783" spans="2:3" x14ac:dyDescent="0.25">
      <c r="B783" s="12"/>
      <c r="C783" s="12"/>
    </row>
    <row r="784" spans="2:3" x14ac:dyDescent="0.25">
      <c r="B784" s="12"/>
      <c r="C784" s="12"/>
    </row>
    <row r="785" spans="2:3" x14ac:dyDescent="0.25">
      <c r="B785" s="12"/>
      <c r="C785" s="12"/>
    </row>
    <row r="786" spans="2:3" x14ac:dyDescent="0.25">
      <c r="B786" s="12"/>
      <c r="C786" s="12"/>
    </row>
    <row r="787" spans="2:3" x14ac:dyDescent="0.25">
      <c r="B787" s="12"/>
      <c r="C787" s="12"/>
    </row>
    <row r="788" spans="2:3" x14ac:dyDescent="0.25">
      <c r="B788" s="12"/>
      <c r="C788" s="12"/>
    </row>
    <row r="789" spans="2:3" x14ac:dyDescent="0.25">
      <c r="B789" s="12"/>
      <c r="C789" s="12"/>
    </row>
    <row r="790" spans="2:3" x14ac:dyDescent="0.25">
      <c r="B790" s="12"/>
      <c r="C790" s="12"/>
    </row>
    <row r="791" spans="2:3" x14ac:dyDescent="0.25">
      <c r="B791" s="12"/>
      <c r="C791" s="12"/>
    </row>
    <row r="792" spans="2:3" x14ac:dyDescent="0.25">
      <c r="B792" s="12"/>
      <c r="C792" s="12"/>
    </row>
    <row r="793" spans="2:3" x14ac:dyDescent="0.25">
      <c r="B793" s="12"/>
      <c r="C793" s="12"/>
    </row>
    <row r="794" spans="2:3" x14ac:dyDescent="0.25">
      <c r="B794" s="12"/>
      <c r="C794" s="12"/>
    </row>
    <row r="795" spans="2:3" x14ac:dyDescent="0.25">
      <c r="B795" s="12"/>
      <c r="C795" s="12"/>
    </row>
    <row r="796" spans="2:3" x14ac:dyDescent="0.25">
      <c r="B796" s="12"/>
      <c r="C796" s="12"/>
    </row>
    <row r="797" spans="2:3" x14ac:dyDescent="0.25">
      <c r="B797" s="12"/>
      <c r="C797" s="12"/>
    </row>
    <row r="798" spans="2:3" x14ac:dyDescent="0.25">
      <c r="B798" s="12"/>
      <c r="C798" s="12"/>
    </row>
    <row r="799" spans="2:3" x14ac:dyDescent="0.25">
      <c r="B799" s="12"/>
      <c r="C799" s="12"/>
    </row>
    <row r="800" spans="2:3" x14ac:dyDescent="0.25">
      <c r="B800" s="12"/>
      <c r="C800" s="12"/>
    </row>
    <row r="801" spans="2:3" x14ac:dyDescent="0.25">
      <c r="B801" s="12"/>
      <c r="C801" s="12"/>
    </row>
    <row r="802" spans="2:3" x14ac:dyDescent="0.25">
      <c r="B802" s="12"/>
      <c r="C802" s="12"/>
    </row>
    <row r="803" spans="2:3" x14ac:dyDescent="0.25">
      <c r="B803" s="12"/>
      <c r="C803" s="12"/>
    </row>
    <row r="804" spans="2:3" x14ac:dyDescent="0.25">
      <c r="B804" s="12"/>
      <c r="C804" s="12"/>
    </row>
    <row r="805" spans="2:3" x14ac:dyDescent="0.25">
      <c r="B805" s="12"/>
      <c r="C805" s="12"/>
    </row>
    <row r="806" spans="2:3" x14ac:dyDescent="0.25">
      <c r="B806" s="12"/>
      <c r="C806" s="12"/>
    </row>
    <row r="807" spans="2:3" x14ac:dyDescent="0.25">
      <c r="B807" s="12"/>
      <c r="C807" s="12"/>
    </row>
    <row r="808" spans="2:3" x14ac:dyDescent="0.25">
      <c r="B808" s="12"/>
      <c r="C808" s="12"/>
    </row>
    <row r="809" spans="2:3" x14ac:dyDescent="0.25">
      <c r="B809" s="12"/>
      <c r="C809" s="12"/>
    </row>
    <row r="810" spans="2:3" x14ac:dyDescent="0.25">
      <c r="B810" s="12"/>
      <c r="C810" s="12"/>
    </row>
    <row r="811" spans="2:3" x14ac:dyDescent="0.25">
      <c r="B811" s="12"/>
      <c r="C811" s="12"/>
    </row>
    <row r="812" spans="2:3" x14ac:dyDescent="0.25">
      <c r="B812" s="12"/>
      <c r="C812" s="12"/>
    </row>
    <row r="813" spans="2:3" x14ac:dyDescent="0.25">
      <c r="B813" s="12"/>
      <c r="C813" s="12"/>
    </row>
    <row r="814" spans="2:3" x14ac:dyDescent="0.25">
      <c r="B814" s="12"/>
      <c r="C814" s="12"/>
    </row>
    <row r="815" spans="2:3" x14ac:dyDescent="0.25">
      <c r="B815" s="12"/>
      <c r="C815" s="12"/>
    </row>
    <row r="816" spans="2:3" x14ac:dyDescent="0.25">
      <c r="B816" s="12"/>
      <c r="C816" s="12"/>
    </row>
    <row r="817" spans="2:3" x14ac:dyDescent="0.25">
      <c r="B817" s="12"/>
      <c r="C817" s="12"/>
    </row>
    <row r="818" spans="2:3" x14ac:dyDescent="0.25">
      <c r="B818" s="12"/>
      <c r="C818" s="12"/>
    </row>
    <row r="819" spans="2:3" x14ac:dyDescent="0.25">
      <c r="B819" s="12"/>
      <c r="C819" s="12"/>
    </row>
    <row r="820" spans="2:3" x14ac:dyDescent="0.25">
      <c r="B820" s="12"/>
      <c r="C820" s="12"/>
    </row>
    <row r="821" spans="2:3" x14ac:dyDescent="0.25">
      <c r="B821" s="12"/>
      <c r="C821" s="12"/>
    </row>
    <row r="822" spans="2:3" x14ac:dyDescent="0.25">
      <c r="B822" s="12"/>
      <c r="C822" s="12"/>
    </row>
    <row r="823" spans="2:3" x14ac:dyDescent="0.25">
      <c r="B823" s="12"/>
      <c r="C823" s="12"/>
    </row>
    <row r="824" spans="2:3" x14ac:dyDescent="0.25">
      <c r="B824" s="12"/>
      <c r="C824" s="12"/>
    </row>
    <row r="825" spans="2:3" x14ac:dyDescent="0.25">
      <c r="B825" s="12"/>
      <c r="C825" s="12"/>
    </row>
    <row r="826" spans="2:3" x14ac:dyDescent="0.25">
      <c r="B826" s="12"/>
      <c r="C826" s="12"/>
    </row>
    <row r="827" spans="2:3" x14ac:dyDescent="0.25">
      <c r="B827" s="12"/>
      <c r="C827" s="12"/>
    </row>
    <row r="828" spans="2:3" x14ac:dyDescent="0.25">
      <c r="B828" s="12"/>
      <c r="C828" s="12"/>
    </row>
    <row r="829" spans="2:3" x14ac:dyDescent="0.25">
      <c r="B829" s="12"/>
      <c r="C829" s="12"/>
    </row>
    <row r="830" spans="2:3" x14ac:dyDescent="0.25">
      <c r="B830" s="12"/>
      <c r="C830" s="12"/>
    </row>
    <row r="831" spans="2:3" x14ac:dyDescent="0.25">
      <c r="B831" s="12"/>
      <c r="C831" s="12"/>
    </row>
    <row r="832" spans="2:3" x14ac:dyDescent="0.25">
      <c r="B832" s="12"/>
      <c r="C832" s="12"/>
    </row>
    <row r="833" spans="2:3" x14ac:dyDescent="0.25">
      <c r="B833" s="12"/>
      <c r="C833" s="12"/>
    </row>
    <row r="834" spans="2:3" x14ac:dyDescent="0.25">
      <c r="B834" s="12"/>
      <c r="C834" s="12"/>
    </row>
    <row r="835" spans="2:3" x14ac:dyDescent="0.25">
      <c r="B835" s="12"/>
      <c r="C835" s="12"/>
    </row>
    <row r="836" spans="2:3" x14ac:dyDescent="0.25">
      <c r="B836" s="12"/>
      <c r="C836" s="12"/>
    </row>
    <row r="837" spans="2:3" x14ac:dyDescent="0.25">
      <c r="B837" s="12"/>
      <c r="C837" s="12"/>
    </row>
    <row r="838" spans="2:3" x14ac:dyDescent="0.25">
      <c r="B838" s="12"/>
      <c r="C838" s="12"/>
    </row>
    <row r="839" spans="2:3" x14ac:dyDescent="0.25">
      <c r="B839" s="12"/>
      <c r="C839" s="12"/>
    </row>
    <row r="840" spans="2:3" x14ac:dyDescent="0.25">
      <c r="B840" s="12"/>
      <c r="C840" s="12"/>
    </row>
    <row r="841" spans="2:3" x14ac:dyDescent="0.25">
      <c r="B841" s="12"/>
      <c r="C841" s="12"/>
    </row>
    <row r="842" spans="2:3" x14ac:dyDescent="0.25">
      <c r="B842" s="12"/>
      <c r="C842" s="12"/>
    </row>
    <row r="843" spans="2:3" x14ac:dyDescent="0.25">
      <c r="B843" s="12"/>
      <c r="C843" s="12"/>
    </row>
    <row r="844" spans="2:3" x14ac:dyDescent="0.25">
      <c r="B844" s="12"/>
      <c r="C844" s="12"/>
    </row>
    <row r="845" spans="2:3" x14ac:dyDescent="0.25">
      <c r="B845" s="12"/>
      <c r="C845" s="12"/>
    </row>
    <row r="846" spans="2:3" x14ac:dyDescent="0.25">
      <c r="B846" s="12"/>
      <c r="C846" s="12"/>
    </row>
    <row r="847" spans="2:3" x14ac:dyDescent="0.25">
      <c r="B847" s="12"/>
      <c r="C847" s="12"/>
    </row>
    <row r="848" spans="2:3" x14ac:dyDescent="0.25">
      <c r="B848" s="12"/>
      <c r="C848" s="12"/>
    </row>
    <row r="849" spans="2:3" x14ac:dyDescent="0.25">
      <c r="B849" s="12"/>
      <c r="C849" s="12"/>
    </row>
    <row r="850" spans="2:3" x14ac:dyDescent="0.25">
      <c r="B850" s="12"/>
      <c r="C850" s="12"/>
    </row>
    <row r="851" spans="2:3" x14ac:dyDescent="0.25">
      <c r="B851" s="12"/>
      <c r="C851" s="12"/>
    </row>
    <row r="852" spans="2:3" x14ac:dyDescent="0.25">
      <c r="B852" s="12"/>
      <c r="C852" s="12"/>
    </row>
    <row r="853" spans="2:3" x14ac:dyDescent="0.25">
      <c r="B853" s="12"/>
      <c r="C853" s="12"/>
    </row>
    <row r="854" spans="2:3" x14ac:dyDescent="0.25">
      <c r="B854" s="12"/>
      <c r="C854" s="12"/>
    </row>
    <row r="855" spans="2:3" x14ac:dyDescent="0.25">
      <c r="B855" s="12"/>
      <c r="C855" s="12"/>
    </row>
    <row r="856" spans="2:3" x14ac:dyDescent="0.25">
      <c r="B856" s="12"/>
      <c r="C856" s="12"/>
    </row>
    <row r="857" spans="2:3" x14ac:dyDescent="0.25">
      <c r="B857" s="12"/>
      <c r="C857" s="12"/>
    </row>
    <row r="858" spans="2:3" x14ac:dyDescent="0.25">
      <c r="B858" s="12"/>
      <c r="C858" s="12"/>
    </row>
    <row r="859" spans="2:3" x14ac:dyDescent="0.25">
      <c r="B859" s="12"/>
      <c r="C859" s="12"/>
    </row>
    <row r="860" spans="2:3" x14ac:dyDescent="0.25">
      <c r="B860" s="12"/>
      <c r="C860" s="12"/>
    </row>
    <row r="861" spans="2:3" x14ac:dyDescent="0.25">
      <c r="B861" s="12"/>
      <c r="C861" s="12"/>
    </row>
    <row r="862" spans="2:3" x14ac:dyDescent="0.25">
      <c r="B862" s="12"/>
      <c r="C862" s="12"/>
    </row>
    <row r="863" spans="2:3" x14ac:dyDescent="0.25">
      <c r="B863" s="12"/>
      <c r="C863" s="12"/>
    </row>
    <row r="864" spans="2:3" x14ac:dyDescent="0.25">
      <c r="B864" s="12"/>
      <c r="C864" s="12"/>
    </row>
    <row r="865" spans="2:3" x14ac:dyDescent="0.25">
      <c r="B865" s="12"/>
      <c r="C865" s="12"/>
    </row>
    <row r="866" spans="2:3" x14ac:dyDescent="0.25">
      <c r="B866" s="12"/>
      <c r="C866" s="12"/>
    </row>
    <row r="867" spans="2:3" x14ac:dyDescent="0.25">
      <c r="B867" s="12"/>
      <c r="C867" s="12"/>
    </row>
    <row r="868" spans="2:3" x14ac:dyDescent="0.25">
      <c r="B868" s="12"/>
      <c r="C868" s="12"/>
    </row>
    <row r="869" spans="2:3" x14ac:dyDescent="0.25">
      <c r="B869" s="12"/>
      <c r="C869" s="12"/>
    </row>
    <row r="870" spans="2:3" x14ac:dyDescent="0.25">
      <c r="B870" s="12"/>
      <c r="C870" s="12"/>
    </row>
    <row r="871" spans="2:3" x14ac:dyDescent="0.25">
      <c r="B871" s="12"/>
      <c r="C871" s="12"/>
    </row>
    <row r="872" spans="2:3" x14ac:dyDescent="0.25">
      <c r="B872" s="12"/>
      <c r="C872" s="12"/>
    </row>
    <row r="873" spans="2:3" x14ac:dyDescent="0.25">
      <c r="B873" s="12"/>
      <c r="C873" s="12"/>
    </row>
    <row r="874" spans="2:3" x14ac:dyDescent="0.25">
      <c r="B874" s="12"/>
      <c r="C874" s="12"/>
    </row>
    <row r="875" spans="2:3" x14ac:dyDescent="0.25">
      <c r="B875" s="12"/>
      <c r="C875" s="12"/>
    </row>
    <row r="876" spans="2:3" x14ac:dyDescent="0.25">
      <c r="B876" s="12"/>
      <c r="C876" s="12"/>
    </row>
    <row r="877" spans="2:3" x14ac:dyDescent="0.25">
      <c r="B877" s="12"/>
      <c r="C877" s="12"/>
    </row>
    <row r="878" spans="2:3" x14ac:dyDescent="0.25">
      <c r="B878" s="12"/>
      <c r="C878" s="12"/>
    </row>
    <row r="879" spans="2:3" x14ac:dyDescent="0.25">
      <c r="B879" s="12"/>
      <c r="C879" s="12"/>
    </row>
    <row r="880" spans="2:3" x14ac:dyDescent="0.25">
      <c r="B880" s="12"/>
      <c r="C880" s="12"/>
    </row>
    <row r="881" spans="2:3" x14ac:dyDescent="0.25">
      <c r="B881" s="12"/>
      <c r="C881" s="12"/>
    </row>
    <row r="882" spans="2:3" x14ac:dyDescent="0.25">
      <c r="B882" s="12"/>
      <c r="C882" s="12"/>
    </row>
    <row r="883" spans="2:3" x14ac:dyDescent="0.25">
      <c r="B883" s="12"/>
      <c r="C883" s="12"/>
    </row>
    <row r="884" spans="2:3" x14ac:dyDescent="0.25">
      <c r="B884" s="12"/>
      <c r="C884" s="12"/>
    </row>
    <row r="885" spans="2:3" x14ac:dyDescent="0.25">
      <c r="B885" s="12"/>
      <c r="C885" s="12"/>
    </row>
    <row r="886" spans="2:3" x14ac:dyDescent="0.25">
      <c r="B886" s="12"/>
      <c r="C886" s="12"/>
    </row>
    <row r="887" spans="2:3" x14ac:dyDescent="0.25">
      <c r="B887" s="12"/>
      <c r="C887" s="12"/>
    </row>
    <row r="888" spans="2:3" x14ac:dyDescent="0.25">
      <c r="B888" s="12"/>
      <c r="C888" s="12"/>
    </row>
    <row r="889" spans="2:3" x14ac:dyDescent="0.25">
      <c r="B889" s="12"/>
      <c r="C889" s="12"/>
    </row>
    <row r="890" spans="2:3" x14ac:dyDescent="0.25">
      <c r="B890" s="12"/>
      <c r="C890" s="12"/>
    </row>
    <row r="891" spans="2:3" x14ac:dyDescent="0.25">
      <c r="B891" s="12"/>
      <c r="C891" s="12"/>
    </row>
    <row r="892" spans="2:3" x14ac:dyDescent="0.25">
      <c r="B892" s="12"/>
      <c r="C892" s="12"/>
    </row>
    <row r="893" spans="2:3" x14ac:dyDescent="0.25">
      <c r="B893" s="12"/>
      <c r="C893" s="12"/>
    </row>
    <row r="894" spans="2:3" x14ac:dyDescent="0.25">
      <c r="B894" s="12"/>
      <c r="C894" s="12"/>
    </row>
    <row r="895" spans="2:3" x14ac:dyDescent="0.25">
      <c r="B895" s="12"/>
      <c r="C895" s="12"/>
    </row>
    <row r="896" spans="2:3" x14ac:dyDescent="0.25">
      <c r="B896" s="12"/>
      <c r="C896" s="12"/>
    </row>
    <row r="897" spans="2:3" x14ac:dyDescent="0.25">
      <c r="B897" s="12"/>
      <c r="C897" s="12"/>
    </row>
    <row r="898" spans="2:3" x14ac:dyDescent="0.25">
      <c r="B898" s="12"/>
      <c r="C898" s="12"/>
    </row>
    <row r="899" spans="2:3" x14ac:dyDescent="0.25">
      <c r="B899" s="12"/>
      <c r="C899" s="12"/>
    </row>
    <row r="900" spans="2:3" x14ac:dyDescent="0.25">
      <c r="B900" s="12"/>
      <c r="C900" s="12"/>
    </row>
    <row r="901" spans="2:3" x14ac:dyDescent="0.25">
      <c r="B901" s="12"/>
      <c r="C901" s="12"/>
    </row>
    <row r="902" spans="2:3" x14ac:dyDescent="0.25">
      <c r="B902" s="12"/>
      <c r="C902" s="12"/>
    </row>
    <row r="903" spans="2:3" x14ac:dyDescent="0.25">
      <c r="B903" s="12"/>
      <c r="C903" s="12"/>
    </row>
    <row r="904" spans="2:3" x14ac:dyDescent="0.25">
      <c r="B904" s="12"/>
      <c r="C904" s="12"/>
    </row>
    <row r="905" spans="2:3" x14ac:dyDescent="0.25">
      <c r="B905" s="12"/>
      <c r="C905" s="12"/>
    </row>
    <row r="906" spans="2:3" x14ac:dyDescent="0.25">
      <c r="B906" s="12"/>
      <c r="C906" s="12"/>
    </row>
    <row r="907" spans="2:3" x14ac:dyDescent="0.25">
      <c r="B907" s="12"/>
      <c r="C907" s="12"/>
    </row>
    <row r="908" spans="2:3" x14ac:dyDescent="0.25">
      <c r="B908" s="12"/>
      <c r="C908" s="12"/>
    </row>
    <row r="909" spans="2:3" x14ac:dyDescent="0.25">
      <c r="B909" s="12"/>
      <c r="C909" s="12"/>
    </row>
    <row r="910" spans="2:3" x14ac:dyDescent="0.25">
      <c r="B910" s="12"/>
      <c r="C910" s="12"/>
    </row>
    <row r="911" spans="2:3" x14ac:dyDescent="0.25">
      <c r="B911" s="12"/>
      <c r="C911" s="12"/>
    </row>
    <row r="912" spans="2:3" x14ac:dyDescent="0.25">
      <c r="B912" s="12"/>
      <c r="C912" s="12"/>
    </row>
    <row r="913" spans="2:3" x14ac:dyDescent="0.25">
      <c r="B913" s="12"/>
      <c r="C913" s="12"/>
    </row>
    <row r="914" spans="2:3" x14ac:dyDescent="0.25">
      <c r="B914" s="12"/>
      <c r="C914" s="12"/>
    </row>
    <row r="915" spans="2:3" x14ac:dyDescent="0.25">
      <c r="B915" s="12"/>
      <c r="C915" s="12"/>
    </row>
    <row r="916" spans="2:3" x14ac:dyDescent="0.25">
      <c r="B916" s="12"/>
      <c r="C916" s="12"/>
    </row>
    <row r="917" spans="2:3" x14ac:dyDescent="0.25">
      <c r="B917" s="12"/>
      <c r="C917" s="12"/>
    </row>
    <row r="918" spans="2:3" x14ac:dyDescent="0.25">
      <c r="B918" s="12"/>
      <c r="C918" s="12"/>
    </row>
    <row r="919" spans="2:3" x14ac:dyDescent="0.25">
      <c r="B919" s="12"/>
      <c r="C919" s="12"/>
    </row>
    <row r="920" spans="2:3" x14ac:dyDescent="0.25">
      <c r="B920" s="12"/>
      <c r="C920" s="12"/>
    </row>
    <row r="921" spans="2:3" x14ac:dyDescent="0.25">
      <c r="B921" s="12"/>
      <c r="C921" s="12"/>
    </row>
    <row r="922" spans="2:3" x14ac:dyDescent="0.25">
      <c r="B922" s="12"/>
      <c r="C922" s="12"/>
    </row>
    <row r="923" spans="2:3" x14ac:dyDescent="0.25">
      <c r="B923" s="12"/>
      <c r="C923" s="12"/>
    </row>
    <row r="924" spans="2:3" x14ac:dyDescent="0.25">
      <c r="B924" s="12"/>
      <c r="C924" s="12"/>
    </row>
    <row r="925" spans="2:3" x14ac:dyDescent="0.25">
      <c r="B925" s="12"/>
      <c r="C925" s="12"/>
    </row>
    <row r="926" spans="2:3" x14ac:dyDescent="0.25">
      <c r="B926" s="12"/>
      <c r="C926" s="12"/>
    </row>
    <row r="927" spans="2:3" x14ac:dyDescent="0.25">
      <c r="B927" s="12"/>
      <c r="C927" s="12"/>
    </row>
    <row r="928" spans="2:3" x14ac:dyDescent="0.25">
      <c r="B928" s="12"/>
      <c r="C928" s="12"/>
    </row>
    <row r="929" spans="2:3" x14ac:dyDescent="0.25">
      <c r="B929" s="12"/>
      <c r="C929" s="12"/>
    </row>
    <row r="930" spans="2:3" x14ac:dyDescent="0.25">
      <c r="B930" s="12"/>
      <c r="C930" s="12"/>
    </row>
    <row r="931" spans="2:3" x14ac:dyDescent="0.25">
      <c r="B931" s="12"/>
      <c r="C931" s="12"/>
    </row>
    <row r="932" spans="2:3" x14ac:dyDescent="0.25">
      <c r="B932" s="12"/>
      <c r="C932" s="12"/>
    </row>
    <row r="933" spans="2:3" x14ac:dyDescent="0.25">
      <c r="B933" s="12"/>
      <c r="C933" s="12"/>
    </row>
    <row r="934" spans="2:3" x14ac:dyDescent="0.25">
      <c r="B934" s="12"/>
      <c r="C934" s="12"/>
    </row>
    <row r="935" spans="2:3" x14ac:dyDescent="0.25">
      <c r="B935" s="12"/>
      <c r="C935" s="12"/>
    </row>
    <row r="936" spans="2:3" x14ac:dyDescent="0.25">
      <c r="B936" s="12"/>
      <c r="C936" s="12"/>
    </row>
    <row r="937" spans="2:3" x14ac:dyDescent="0.25">
      <c r="B937" s="12"/>
      <c r="C937" s="12"/>
    </row>
    <row r="938" spans="2:3" x14ac:dyDescent="0.25">
      <c r="B938" s="12"/>
      <c r="C938" s="12"/>
    </row>
    <row r="939" spans="2:3" x14ac:dyDescent="0.25">
      <c r="B939" s="12"/>
      <c r="C939" s="12"/>
    </row>
    <row r="940" spans="2:3" x14ac:dyDescent="0.25">
      <c r="B940" s="12"/>
      <c r="C940" s="12"/>
    </row>
    <row r="941" spans="2:3" x14ac:dyDescent="0.25">
      <c r="B941" s="12"/>
      <c r="C941" s="12"/>
    </row>
    <row r="942" spans="2:3" x14ac:dyDescent="0.25">
      <c r="B942" s="12"/>
      <c r="C942" s="12"/>
    </row>
    <row r="943" spans="2:3" x14ac:dyDescent="0.25">
      <c r="B943" s="12"/>
      <c r="C943" s="12"/>
    </row>
    <row r="944" spans="2:3" x14ac:dyDescent="0.25">
      <c r="B944" s="12"/>
      <c r="C944" s="12"/>
    </row>
    <row r="945" spans="2:3" x14ac:dyDescent="0.25">
      <c r="B945" s="12"/>
      <c r="C945" s="12"/>
    </row>
    <row r="946" spans="2:3" x14ac:dyDescent="0.25">
      <c r="B946" s="12"/>
      <c r="C946" s="12"/>
    </row>
    <row r="947" spans="2:3" x14ac:dyDescent="0.25">
      <c r="B947" s="12"/>
      <c r="C947" s="12"/>
    </row>
    <row r="948" spans="2:3" x14ac:dyDescent="0.25">
      <c r="B948" s="12"/>
      <c r="C948" s="12"/>
    </row>
    <row r="949" spans="2:3" x14ac:dyDescent="0.25">
      <c r="B949" s="12"/>
      <c r="C949" s="12"/>
    </row>
    <row r="950" spans="2:3" x14ac:dyDescent="0.25">
      <c r="B950" s="12"/>
      <c r="C950" s="12"/>
    </row>
    <row r="951" spans="2:3" x14ac:dyDescent="0.25">
      <c r="B951" s="12"/>
      <c r="C951" s="12"/>
    </row>
    <row r="952" spans="2:3" x14ac:dyDescent="0.25">
      <c r="B952" s="12"/>
      <c r="C952" s="12"/>
    </row>
    <row r="953" spans="2:3" x14ac:dyDescent="0.25">
      <c r="B953" s="12"/>
      <c r="C953" s="12"/>
    </row>
    <row r="954" spans="2:3" x14ac:dyDescent="0.25">
      <c r="B954" s="12"/>
      <c r="C954" s="12"/>
    </row>
    <row r="955" spans="2:3" x14ac:dyDescent="0.25">
      <c r="B955" s="12"/>
      <c r="C955" s="12"/>
    </row>
    <row r="956" spans="2:3" x14ac:dyDescent="0.25">
      <c r="B956" s="12"/>
      <c r="C956" s="12"/>
    </row>
    <row r="957" spans="2:3" x14ac:dyDescent="0.25">
      <c r="B957" s="12"/>
      <c r="C957" s="12"/>
    </row>
    <row r="958" spans="2:3" x14ac:dyDescent="0.25">
      <c r="B958" s="12"/>
      <c r="C958" s="12"/>
    </row>
    <row r="959" spans="2:3" x14ac:dyDescent="0.25">
      <c r="B959" s="12"/>
      <c r="C959" s="12"/>
    </row>
    <row r="960" spans="2:3" x14ac:dyDescent="0.25">
      <c r="B960" s="12"/>
      <c r="C960" s="12"/>
    </row>
    <row r="961" spans="2:3" x14ac:dyDescent="0.25">
      <c r="B961" s="12"/>
      <c r="C961" s="12"/>
    </row>
    <row r="962" spans="2:3" x14ac:dyDescent="0.25">
      <c r="B962" s="12"/>
      <c r="C962" s="12"/>
    </row>
    <row r="963" spans="2:3" x14ac:dyDescent="0.25">
      <c r="B963" s="12"/>
      <c r="C963" s="12"/>
    </row>
    <row r="964" spans="2:3" x14ac:dyDescent="0.25">
      <c r="B964" s="12"/>
      <c r="C964" s="12"/>
    </row>
    <row r="965" spans="2:3" x14ac:dyDescent="0.25">
      <c r="B965" s="12"/>
      <c r="C965" s="12"/>
    </row>
    <row r="966" spans="2:3" x14ac:dyDescent="0.25">
      <c r="B966" s="12"/>
      <c r="C966" s="12"/>
    </row>
    <row r="967" spans="2:3" x14ac:dyDescent="0.25">
      <c r="B967" s="12"/>
      <c r="C967" s="12"/>
    </row>
    <row r="968" spans="2:3" x14ac:dyDescent="0.25">
      <c r="B968" s="12"/>
      <c r="C968" s="12"/>
    </row>
    <row r="969" spans="2:3" x14ac:dyDescent="0.25">
      <c r="B969" s="12"/>
      <c r="C969" s="12"/>
    </row>
    <row r="970" spans="2:3" x14ac:dyDescent="0.25">
      <c r="B970" s="12"/>
      <c r="C970" s="12"/>
    </row>
    <row r="971" spans="2:3" x14ac:dyDescent="0.25">
      <c r="B971" s="12"/>
      <c r="C971" s="12"/>
    </row>
    <row r="972" spans="2:3" x14ac:dyDescent="0.25">
      <c r="B972" s="12"/>
      <c r="C972" s="12"/>
    </row>
    <row r="973" spans="2:3" x14ac:dyDescent="0.25">
      <c r="B973" s="12"/>
      <c r="C973" s="12"/>
    </row>
    <row r="974" spans="2:3" x14ac:dyDescent="0.25">
      <c r="B974" s="12"/>
      <c r="C974" s="12"/>
    </row>
    <row r="975" spans="2:3" x14ac:dyDescent="0.25">
      <c r="B975" s="12"/>
      <c r="C975" s="12"/>
    </row>
    <row r="976" spans="2:3" x14ac:dyDescent="0.25">
      <c r="B976" s="12"/>
      <c r="C976" s="12"/>
    </row>
    <row r="977" spans="2:3" x14ac:dyDescent="0.25">
      <c r="B977" s="12"/>
      <c r="C977" s="12"/>
    </row>
    <row r="978" spans="2:3" x14ac:dyDescent="0.25">
      <c r="B978" s="12"/>
      <c r="C978" s="12"/>
    </row>
    <row r="979" spans="2:3" x14ac:dyDescent="0.25">
      <c r="B979" s="12"/>
      <c r="C979" s="12"/>
    </row>
    <row r="980" spans="2:3" x14ac:dyDescent="0.25">
      <c r="B980" s="12"/>
      <c r="C980" s="12"/>
    </row>
    <row r="981" spans="2:3" x14ac:dyDescent="0.25">
      <c r="B981" s="12"/>
      <c r="C981" s="12"/>
    </row>
    <row r="982" spans="2:3" x14ac:dyDescent="0.25">
      <c r="B982" s="12"/>
      <c r="C982" s="12"/>
    </row>
    <row r="983" spans="2:3" x14ac:dyDescent="0.25">
      <c r="B983" s="12"/>
      <c r="C983" s="12"/>
    </row>
    <row r="984" spans="2:3" x14ac:dyDescent="0.25">
      <c r="B984" s="12"/>
      <c r="C984" s="12"/>
    </row>
    <row r="985" spans="2:3" x14ac:dyDescent="0.25">
      <c r="B985" s="12"/>
      <c r="C985" s="12"/>
    </row>
    <row r="986" spans="2:3" x14ac:dyDescent="0.25">
      <c r="B986" s="12"/>
      <c r="C986" s="12"/>
    </row>
    <row r="987" spans="2:3" x14ac:dyDescent="0.25">
      <c r="B987" s="12"/>
      <c r="C987" s="12"/>
    </row>
    <row r="988" spans="2:3" x14ac:dyDescent="0.25">
      <c r="B988" s="12"/>
      <c r="C988" s="12"/>
    </row>
    <row r="989" spans="2:3" x14ac:dyDescent="0.25">
      <c r="B989" s="12"/>
      <c r="C989" s="12"/>
    </row>
    <row r="990" spans="2:3" x14ac:dyDescent="0.25">
      <c r="B990" s="12"/>
      <c r="C990" s="12"/>
    </row>
    <row r="991" spans="2:3" x14ac:dyDescent="0.25">
      <c r="B991" s="12"/>
      <c r="C991" s="12"/>
    </row>
    <row r="992" spans="2:3" x14ac:dyDescent="0.25">
      <c r="B992" s="12"/>
      <c r="C992" s="12"/>
    </row>
    <row r="993" spans="2:3" x14ac:dyDescent="0.25">
      <c r="B993" s="12"/>
      <c r="C993" s="12"/>
    </row>
    <row r="994" spans="2:3" x14ac:dyDescent="0.25">
      <c r="B994" s="12"/>
      <c r="C994" s="12"/>
    </row>
    <row r="995" spans="2:3" x14ac:dyDescent="0.25">
      <c r="B995" s="12"/>
      <c r="C995" s="12"/>
    </row>
    <row r="996" spans="2:3" x14ac:dyDescent="0.25">
      <c r="B996" s="12"/>
      <c r="C996" s="12"/>
    </row>
    <row r="997" spans="2:3" x14ac:dyDescent="0.25">
      <c r="B997" s="12"/>
      <c r="C997" s="12"/>
    </row>
    <row r="998" spans="2:3" x14ac:dyDescent="0.25">
      <c r="B998" s="12"/>
      <c r="C998" s="12"/>
    </row>
    <row r="999" spans="2:3" x14ac:dyDescent="0.25">
      <c r="B999" s="12"/>
      <c r="C999" s="12"/>
    </row>
    <row r="1000" spans="2:3" x14ac:dyDescent="0.25">
      <c r="B1000" s="12"/>
      <c r="C1000" s="12"/>
    </row>
    <row r="1001" spans="2:3" x14ac:dyDescent="0.25">
      <c r="B1001" s="12"/>
      <c r="C1001" s="12"/>
    </row>
    <row r="1002" spans="2:3" x14ac:dyDescent="0.25">
      <c r="B1002" s="12"/>
      <c r="C1002" s="12"/>
    </row>
    <row r="1003" spans="2:3" x14ac:dyDescent="0.25">
      <c r="B1003" s="12"/>
      <c r="C1003" s="12"/>
    </row>
    <row r="1004" spans="2:3" x14ac:dyDescent="0.25">
      <c r="B1004" s="12"/>
      <c r="C1004" s="12"/>
    </row>
    <row r="1005" spans="2:3" x14ac:dyDescent="0.25">
      <c r="B1005" s="12"/>
      <c r="C1005" s="12"/>
    </row>
    <row r="1006" spans="2:3" x14ac:dyDescent="0.25">
      <c r="B1006" s="12"/>
      <c r="C1006" s="12"/>
    </row>
    <row r="1007" spans="2:3" x14ac:dyDescent="0.25">
      <c r="B1007" s="12"/>
      <c r="C1007" s="12"/>
    </row>
    <row r="1008" spans="2:3" x14ac:dyDescent="0.25">
      <c r="B1008" s="12"/>
      <c r="C1008" s="12"/>
    </row>
    <row r="1009" spans="2:3" x14ac:dyDescent="0.25">
      <c r="B1009" s="12"/>
      <c r="C1009" s="12"/>
    </row>
    <row r="1010" spans="2:3" x14ac:dyDescent="0.25">
      <c r="B1010" s="12"/>
      <c r="C1010" s="12"/>
    </row>
    <row r="1011" spans="2:3" x14ac:dyDescent="0.25">
      <c r="B1011" s="2"/>
    </row>
    <row r="1012" spans="2:3" x14ac:dyDescent="0.25">
      <c r="B1012" s="2"/>
    </row>
    <row r="1013" spans="2:3" x14ac:dyDescent="0.25">
      <c r="B1013" s="2"/>
    </row>
    <row r="1014" spans="2:3" x14ac:dyDescent="0.25">
      <c r="B1014" s="2"/>
    </row>
    <row r="1015" spans="2:3" x14ac:dyDescent="0.25">
      <c r="B1015" s="2"/>
    </row>
    <row r="1016" spans="2:3" x14ac:dyDescent="0.25">
      <c r="B1016" s="2"/>
    </row>
    <row r="1017" spans="2:3" x14ac:dyDescent="0.25">
      <c r="B1017" s="2"/>
    </row>
    <row r="1018" spans="2:3" x14ac:dyDescent="0.25">
      <c r="B1018" s="2"/>
    </row>
    <row r="1019" spans="2:3" x14ac:dyDescent="0.25">
      <c r="B1019" s="2"/>
    </row>
    <row r="1020" spans="2:3" x14ac:dyDescent="0.25">
      <c r="B1020" s="2"/>
    </row>
    <row r="1021" spans="2:3" x14ac:dyDescent="0.25">
      <c r="B1021" s="2"/>
    </row>
    <row r="1022" spans="2:3" x14ac:dyDescent="0.25">
      <c r="B1022" s="2"/>
    </row>
    <row r="1023" spans="2:3" x14ac:dyDescent="0.25">
      <c r="B1023" s="2"/>
    </row>
    <row r="1024" spans="2:3"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row r="1295" spans="2:2" x14ac:dyDescent="0.25">
      <c r="B1295" s="2"/>
    </row>
    <row r="1296" spans="2:2" x14ac:dyDescent="0.25">
      <c r="B1296" s="2"/>
    </row>
    <row r="1297" spans="2:2" x14ac:dyDescent="0.25">
      <c r="B1297" s="2"/>
    </row>
    <row r="1298" spans="2:2" x14ac:dyDescent="0.25">
      <c r="B1298" s="2"/>
    </row>
    <row r="1299" spans="2:2" x14ac:dyDescent="0.25">
      <c r="B1299" s="2"/>
    </row>
    <row r="1300" spans="2:2" x14ac:dyDescent="0.25">
      <c r="B1300" s="2"/>
    </row>
    <row r="1301" spans="2:2" x14ac:dyDescent="0.25">
      <c r="B1301" s="2"/>
    </row>
    <row r="1302" spans="2:2" x14ac:dyDescent="0.25">
      <c r="B1302" s="2"/>
    </row>
    <row r="1303" spans="2:2" x14ac:dyDescent="0.25">
      <c r="B1303" s="2"/>
    </row>
    <row r="1304" spans="2:2" x14ac:dyDescent="0.25">
      <c r="B1304" s="2"/>
    </row>
    <row r="1305" spans="2:2" x14ac:dyDescent="0.25">
      <c r="B1305" s="2"/>
    </row>
    <row r="1306" spans="2:2" x14ac:dyDescent="0.25">
      <c r="B1306" s="2"/>
    </row>
    <row r="1307" spans="2:2" x14ac:dyDescent="0.25">
      <c r="B1307" s="2"/>
    </row>
    <row r="1308" spans="2:2" x14ac:dyDescent="0.25">
      <c r="B1308" s="2"/>
    </row>
    <row r="1309" spans="2:2" x14ac:dyDescent="0.25">
      <c r="B1309" s="2"/>
    </row>
    <row r="1310" spans="2:2" x14ac:dyDescent="0.25">
      <c r="B1310" s="2"/>
    </row>
    <row r="1311" spans="2:2" x14ac:dyDescent="0.25">
      <c r="B1311" s="2"/>
    </row>
    <row r="1312" spans="2:2" x14ac:dyDescent="0.25">
      <c r="B1312" s="2"/>
    </row>
    <row r="1313" spans="2:2" x14ac:dyDescent="0.25">
      <c r="B1313" s="2"/>
    </row>
    <row r="1314" spans="2:2" x14ac:dyDescent="0.25">
      <c r="B1314" s="2"/>
    </row>
    <row r="1315" spans="2:2" x14ac:dyDescent="0.25">
      <c r="B1315" s="2"/>
    </row>
    <row r="1316" spans="2:2" x14ac:dyDescent="0.25">
      <c r="B1316" s="2"/>
    </row>
    <row r="1317" spans="2:2" x14ac:dyDescent="0.25">
      <c r="B1317" s="2"/>
    </row>
    <row r="1318" spans="2:2" x14ac:dyDescent="0.25">
      <c r="B1318" s="2"/>
    </row>
    <row r="1319" spans="2:2" x14ac:dyDescent="0.25">
      <c r="B1319" s="2"/>
    </row>
    <row r="1320" spans="2:2" x14ac:dyDescent="0.25">
      <c r="B1320" s="2"/>
    </row>
    <row r="1321" spans="2:2" x14ac:dyDescent="0.25">
      <c r="B1321" s="2"/>
    </row>
    <row r="1322" spans="2:2" x14ac:dyDescent="0.25">
      <c r="B1322" s="2"/>
    </row>
    <row r="1323" spans="2:2" x14ac:dyDescent="0.25">
      <c r="B1323" s="2"/>
    </row>
    <row r="1324" spans="2:2" x14ac:dyDescent="0.25">
      <c r="B1324" s="2"/>
    </row>
    <row r="1325" spans="2:2" x14ac:dyDescent="0.25">
      <c r="B1325" s="2"/>
    </row>
    <row r="1326" spans="2:2" x14ac:dyDescent="0.25">
      <c r="B1326" s="2"/>
    </row>
    <row r="1327" spans="2:2" x14ac:dyDescent="0.25">
      <c r="B1327" s="2"/>
    </row>
    <row r="1328" spans="2:2" x14ac:dyDescent="0.25">
      <c r="B1328" s="2"/>
    </row>
    <row r="1329" spans="2:2" x14ac:dyDescent="0.25">
      <c r="B1329" s="2"/>
    </row>
    <row r="1330" spans="2:2" x14ac:dyDescent="0.25">
      <c r="B1330" s="2"/>
    </row>
    <row r="1331" spans="2:2" x14ac:dyDescent="0.25">
      <c r="B1331" s="2"/>
    </row>
    <row r="1332" spans="2:2" x14ac:dyDescent="0.25">
      <c r="B1332" s="2"/>
    </row>
    <row r="1333" spans="2:2" x14ac:dyDescent="0.25">
      <c r="B1333" s="2"/>
    </row>
    <row r="1334" spans="2:2" x14ac:dyDescent="0.25">
      <c r="B1334" s="2"/>
    </row>
    <row r="1335" spans="2:2" x14ac:dyDescent="0.25">
      <c r="B1335" s="2"/>
    </row>
    <row r="1336" spans="2:2" x14ac:dyDescent="0.25">
      <c r="B1336" s="2"/>
    </row>
    <row r="1337" spans="2:2" x14ac:dyDescent="0.25">
      <c r="B1337" s="2"/>
    </row>
    <row r="1338" spans="2:2" x14ac:dyDescent="0.25">
      <c r="B1338" s="2"/>
    </row>
    <row r="1339" spans="2:2" x14ac:dyDescent="0.25">
      <c r="B1339" s="2"/>
    </row>
    <row r="1340" spans="2:2" x14ac:dyDescent="0.25">
      <c r="B1340" s="2"/>
    </row>
    <row r="1341" spans="2:2" x14ac:dyDescent="0.25">
      <c r="B1341" s="2"/>
    </row>
    <row r="1342" spans="2:2" x14ac:dyDescent="0.25">
      <c r="B1342" s="2"/>
    </row>
    <row r="1343" spans="2:2" x14ac:dyDescent="0.25">
      <c r="B1343" s="2"/>
    </row>
    <row r="1344" spans="2:2" x14ac:dyDescent="0.25">
      <c r="B1344" s="2"/>
    </row>
    <row r="1345" spans="2:2" x14ac:dyDescent="0.25">
      <c r="B1345" s="2"/>
    </row>
    <row r="1346" spans="2:2" x14ac:dyDescent="0.25">
      <c r="B1346" s="2"/>
    </row>
    <row r="1347" spans="2:2" x14ac:dyDescent="0.25">
      <c r="B1347" s="2"/>
    </row>
    <row r="1348" spans="2:2" x14ac:dyDescent="0.25">
      <c r="B1348" s="2"/>
    </row>
    <row r="1349" spans="2:2" x14ac:dyDescent="0.25">
      <c r="B1349" s="2"/>
    </row>
    <row r="1350" spans="2:2" x14ac:dyDescent="0.25">
      <c r="B1350" s="2"/>
    </row>
    <row r="1351" spans="2:2" x14ac:dyDescent="0.25">
      <c r="B1351" s="2"/>
    </row>
    <row r="1352" spans="2:2" x14ac:dyDescent="0.25">
      <c r="B1352" s="2"/>
    </row>
    <row r="1353" spans="2:2" x14ac:dyDescent="0.25">
      <c r="B1353" s="2"/>
    </row>
    <row r="1354" spans="2:2" x14ac:dyDescent="0.25">
      <c r="B1354" s="2"/>
    </row>
    <row r="1355" spans="2:2" x14ac:dyDescent="0.25">
      <c r="B1355" s="2"/>
    </row>
    <row r="1356" spans="2:2" x14ac:dyDescent="0.25">
      <c r="B1356" s="2"/>
    </row>
    <row r="1357" spans="2:2" x14ac:dyDescent="0.25">
      <c r="B1357" s="2"/>
    </row>
    <row r="1358" spans="2:2" x14ac:dyDescent="0.25">
      <c r="B1358" s="2"/>
    </row>
    <row r="1359" spans="2:2" x14ac:dyDescent="0.25">
      <c r="B1359" s="2"/>
    </row>
    <row r="1360" spans="2:2" x14ac:dyDescent="0.25">
      <c r="B1360" s="2"/>
    </row>
    <row r="1361" spans="2:2" x14ac:dyDescent="0.25">
      <c r="B1361" s="2"/>
    </row>
    <row r="1362" spans="2:2" x14ac:dyDescent="0.25">
      <c r="B1362" s="2"/>
    </row>
    <row r="1363" spans="2:2" x14ac:dyDescent="0.25">
      <c r="B1363" s="2"/>
    </row>
    <row r="1364" spans="2:2" x14ac:dyDescent="0.25">
      <c r="B1364" s="2"/>
    </row>
    <row r="1365" spans="2:2" x14ac:dyDescent="0.25">
      <c r="B1365" s="2"/>
    </row>
    <row r="1366" spans="2:2" x14ac:dyDescent="0.25">
      <c r="B1366" s="2"/>
    </row>
    <row r="1367" spans="2:2" x14ac:dyDescent="0.25">
      <c r="B1367" s="2"/>
    </row>
    <row r="1368" spans="2:2" x14ac:dyDescent="0.25">
      <c r="B1368" s="2"/>
    </row>
    <row r="1369" spans="2:2" x14ac:dyDescent="0.25">
      <c r="B1369" s="2"/>
    </row>
    <row r="1370" spans="2:2" x14ac:dyDescent="0.25">
      <c r="B1370" s="2"/>
    </row>
    <row r="1371" spans="2:2" x14ac:dyDescent="0.25">
      <c r="B1371" s="2"/>
    </row>
    <row r="1372" spans="2:2" x14ac:dyDescent="0.25">
      <c r="B1372" s="2"/>
    </row>
    <row r="1373" spans="2:2" x14ac:dyDescent="0.25">
      <c r="B1373" s="2"/>
    </row>
    <row r="1374" spans="2:2" x14ac:dyDescent="0.25">
      <c r="B1374" s="2"/>
    </row>
    <row r="1375" spans="2:2" x14ac:dyDescent="0.25">
      <c r="B1375" s="2"/>
    </row>
    <row r="1376" spans="2:2" x14ac:dyDescent="0.25">
      <c r="B1376" s="2"/>
    </row>
    <row r="1377" spans="2:2" x14ac:dyDescent="0.25">
      <c r="B1377" s="2"/>
    </row>
    <row r="1378" spans="2:2" x14ac:dyDescent="0.25">
      <c r="B1378" s="2"/>
    </row>
    <row r="1379" spans="2:2" x14ac:dyDescent="0.25">
      <c r="B1379" s="2"/>
    </row>
    <row r="1380" spans="2:2" x14ac:dyDescent="0.25">
      <c r="B1380" s="2"/>
    </row>
    <row r="1381" spans="2:2" x14ac:dyDescent="0.25">
      <c r="B1381" s="2"/>
    </row>
    <row r="1382" spans="2:2" x14ac:dyDescent="0.25">
      <c r="B1382" s="2"/>
    </row>
    <row r="1383" spans="2:2" x14ac:dyDescent="0.25">
      <c r="B1383" s="2"/>
    </row>
    <row r="1384" spans="2:2" x14ac:dyDescent="0.25">
      <c r="B1384" s="2"/>
    </row>
    <row r="1385" spans="2:2" x14ac:dyDescent="0.25">
      <c r="B1385" s="2"/>
    </row>
    <row r="1386" spans="2:2" x14ac:dyDescent="0.25">
      <c r="B1386" s="2"/>
    </row>
    <row r="1387" spans="2:2" x14ac:dyDescent="0.25">
      <c r="B1387" s="2"/>
    </row>
    <row r="1388" spans="2:2" x14ac:dyDescent="0.25">
      <c r="B1388" s="2"/>
    </row>
    <row r="1389" spans="2:2" x14ac:dyDescent="0.25">
      <c r="B1389" s="2"/>
    </row>
    <row r="1390" spans="2:2" x14ac:dyDescent="0.25">
      <c r="B1390" s="2"/>
    </row>
    <row r="1391" spans="2:2" x14ac:dyDescent="0.25">
      <c r="B1391" s="2"/>
    </row>
    <row r="1392" spans="2:2" x14ac:dyDescent="0.25">
      <c r="B1392" s="2"/>
    </row>
    <row r="1393" spans="2:2" x14ac:dyDescent="0.25">
      <c r="B1393" s="2"/>
    </row>
    <row r="1394" spans="2:2" x14ac:dyDescent="0.25">
      <c r="B1394" s="2"/>
    </row>
    <row r="1395" spans="2:2" x14ac:dyDescent="0.25">
      <c r="B1395" s="2"/>
    </row>
    <row r="1396" spans="2:2" x14ac:dyDescent="0.25">
      <c r="B1396" s="2"/>
    </row>
    <row r="1397" spans="2:2" x14ac:dyDescent="0.25">
      <c r="B1397" s="2"/>
    </row>
    <row r="1398" spans="2:2" x14ac:dyDescent="0.25">
      <c r="B1398" s="2"/>
    </row>
    <row r="1399" spans="2:2" x14ac:dyDescent="0.25">
      <c r="B1399" s="2"/>
    </row>
    <row r="1400" spans="2:2" x14ac:dyDescent="0.25">
      <c r="B1400" s="2"/>
    </row>
    <row r="1401" spans="2:2" x14ac:dyDescent="0.25">
      <c r="B1401" s="2"/>
    </row>
    <row r="1402" spans="2:2" x14ac:dyDescent="0.25">
      <c r="B1402" s="2"/>
    </row>
    <row r="1403" spans="2:2" x14ac:dyDescent="0.25">
      <c r="B1403" s="2"/>
    </row>
    <row r="1404" spans="2:2" x14ac:dyDescent="0.25">
      <c r="B1404" s="2"/>
    </row>
    <row r="1405" spans="2:2" x14ac:dyDescent="0.25">
      <c r="B1405" s="2"/>
    </row>
    <row r="1406" spans="2:2" x14ac:dyDescent="0.25">
      <c r="B1406" s="2"/>
    </row>
    <row r="1407" spans="2:2" x14ac:dyDescent="0.25">
      <c r="B1407" s="2"/>
    </row>
    <row r="1408" spans="2:2" x14ac:dyDescent="0.25">
      <c r="B1408" s="2"/>
    </row>
    <row r="1409" spans="2:2" x14ac:dyDescent="0.25">
      <c r="B1409" s="2"/>
    </row>
    <row r="1410" spans="2:2" x14ac:dyDescent="0.25">
      <c r="B1410" s="2"/>
    </row>
    <row r="1411" spans="2:2" x14ac:dyDescent="0.25">
      <c r="B1411" s="2"/>
    </row>
    <row r="1412" spans="2:2" x14ac:dyDescent="0.25">
      <c r="B1412" s="2"/>
    </row>
    <row r="1413" spans="2:2" x14ac:dyDescent="0.25">
      <c r="B1413" s="2"/>
    </row>
    <row r="1414" spans="2:2" x14ac:dyDescent="0.25">
      <c r="B1414" s="2"/>
    </row>
    <row r="1415" spans="2:2" x14ac:dyDescent="0.25">
      <c r="B1415" s="2"/>
    </row>
    <row r="1416" spans="2:2" x14ac:dyDescent="0.25">
      <c r="B1416" s="2"/>
    </row>
    <row r="1417" spans="2:2" x14ac:dyDescent="0.25">
      <c r="B1417" s="2"/>
    </row>
    <row r="1418" spans="2:2" x14ac:dyDescent="0.25">
      <c r="B1418" s="2"/>
    </row>
    <row r="1419" spans="2:2" x14ac:dyDescent="0.25">
      <c r="B1419" s="2"/>
    </row>
    <row r="1420" spans="2:2" x14ac:dyDescent="0.25">
      <c r="B1420" s="2"/>
    </row>
    <row r="1421" spans="2:2" x14ac:dyDescent="0.25">
      <c r="B1421" s="2"/>
    </row>
    <row r="1422" spans="2:2" x14ac:dyDescent="0.25">
      <c r="B1422" s="2"/>
    </row>
    <row r="1423" spans="2:2" x14ac:dyDescent="0.25">
      <c r="B1423" s="2"/>
    </row>
    <row r="1424" spans="2:2" x14ac:dyDescent="0.25">
      <c r="B1424" s="2"/>
    </row>
    <row r="1425" spans="2:2" x14ac:dyDescent="0.25">
      <c r="B1425" s="2"/>
    </row>
    <row r="1426" spans="2:2" x14ac:dyDescent="0.25">
      <c r="B1426" s="2"/>
    </row>
    <row r="1427" spans="2:2" x14ac:dyDescent="0.25">
      <c r="B1427" s="2"/>
    </row>
    <row r="1428" spans="2:2" x14ac:dyDescent="0.25">
      <c r="B1428" s="2"/>
    </row>
    <row r="1429" spans="2:2" x14ac:dyDescent="0.25">
      <c r="B1429" s="2"/>
    </row>
    <row r="1430" spans="2:2" x14ac:dyDescent="0.25">
      <c r="B1430" s="2"/>
    </row>
    <row r="1431" spans="2:2" x14ac:dyDescent="0.25">
      <c r="B1431" s="2"/>
    </row>
    <row r="1432" spans="2:2" x14ac:dyDescent="0.25">
      <c r="B1432" s="2"/>
    </row>
    <row r="1433" spans="2:2" x14ac:dyDescent="0.25">
      <c r="B1433" s="2"/>
    </row>
    <row r="1434" spans="2:2" x14ac:dyDescent="0.25">
      <c r="B1434" s="2"/>
    </row>
    <row r="1435" spans="2:2" x14ac:dyDescent="0.25">
      <c r="B1435" s="2"/>
    </row>
    <row r="1436" spans="2:2" x14ac:dyDescent="0.25">
      <c r="B1436" s="2"/>
    </row>
    <row r="1437" spans="2:2" x14ac:dyDescent="0.25">
      <c r="B1437" s="2"/>
    </row>
    <row r="1438" spans="2:2" x14ac:dyDescent="0.25">
      <c r="B1438" s="2"/>
    </row>
    <row r="1439" spans="2:2" x14ac:dyDescent="0.25">
      <c r="B1439" s="2"/>
    </row>
    <row r="1440" spans="2:2" x14ac:dyDescent="0.25">
      <c r="B1440" s="2"/>
    </row>
    <row r="1441" spans="2:2" x14ac:dyDescent="0.25">
      <c r="B1441" s="2"/>
    </row>
    <row r="1442" spans="2:2" x14ac:dyDescent="0.25">
      <c r="B1442" s="2"/>
    </row>
    <row r="1443" spans="2:2" x14ac:dyDescent="0.25">
      <c r="B1443" s="2"/>
    </row>
    <row r="1444" spans="2:2" x14ac:dyDescent="0.25">
      <c r="B1444" s="2"/>
    </row>
    <row r="1445" spans="2:2" x14ac:dyDescent="0.25">
      <c r="B1445" s="2"/>
    </row>
    <row r="1446" spans="2:2" x14ac:dyDescent="0.25">
      <c r="B1446" s="2"/>
    </row>
    <row r="1447" spans="2:2" x14ac:dyDescent="0.25">
      <c r="B1447" s="2"/>
    </row>
    <row r="1448" spans="2:2" x14ac:dyDescent="0.25">
      <c r="B1448" s="2"/>
    </row>
    <row r="1449" spans="2:2" x14ac:dyDescent="0.25">
      <c r="B1449" s="2"/>
    </row>
    <row r="1450" spans="2:2" x14ac:dyDescent="0.25">
      <c r="B1450" s="2"/>
    </row>
    <row r="1451" spans="2:2" x14ac:dyDescent="0.25">
      <c r="B1451" s="2"/>
    </row>
    <row r="1452" spans="2:2" x14ac:dyDescent="0.25">
      <c r="B1452" s="2"/>
    </row>
    <row r="1453" spans="2:2" x14ac:dyDescent="0.25">
      <c r="B1453" s="2"/>
    </row>
    <row r="1454" spans="2:2" x14ac:dyDescent="0.25">
      <c r="B1454" s="2"/>
    </row>
    <row r="1455" spans="2:2" x14ac:dyDescent="0.25">
      <c r="B1455" s="2"/>
    </row>
    <row r="1456" spans="2:2" x14ac:dyDescent="0.25">
      <c r="B1456" s="2"/>
    </row>
    <row r="1457" spans="2:2" x14ac:dyDescent="0.25">
      <c r="B1457" s="2"/>
    </row>
    <row r="1458" spans="2:2" x14ac:dyDescent="0.25">
      <c r="B1458" s="2"/>
    </row>
    <row r="1459" spans="2:2" x14ac:dyDescent="0.25">
      <c r="B1459" s="2"/>
    </row>
    <row r="1460" spans="2:2" x14ac:dyDescent="0.25">
      <c r="B1460" s="2"/>
    </row>
    <row r="1461" spans="2:2" x14ac:dyDescent="0.25">
      <c r="B1461" s="2"/>
    </row>
    <row r="1462" spans="2:2" x14ac:dyDescent="0.25">
      <c r="B1462" s="2"/>
    </row>
    <row r="1463" spans="2:2" x14ac:dyDescent="0.25">
      <c r="B1463" s="2"/>
    </row>
    <row r="1464" spans="2:2" x14ac:dyDescent="0.25">
      <c r="B1464" s="2"/>
    </row>
    <row r="1465" spans="2:2" x14ac:dyDescent="0.25">
      <c r="B1465" s="2"/>
    </row>
    <row r="1466" spans="2:2" x14ac:dyDescent="0.25">
      <c r="B1466" s="2"/>
    </row>
    <row r="1467" spans="2:2" x14ac:dyDescent="0.25">
      <c r="B1467" s="2"/>
    </row>
    <row r="1468" spans="2:2" x14ac:dyDescent="0.25">
      <c r="B1468" s="2"/>
    </row>
    <row r="1469" spans="2:2" x14ac:dyDescent="0.25">
      <c r="B1469" s="2"/>
    </row>
    <row r="1470" spans="2:2" x14ac:dyDescent="0.25">
      <c r="B1470" s="2"/>
    </row>
    <row r="1471" spans="2:2" x14ac:dyDescent="0.25">
      <c r="B1471" s="2"/>
    </row>
    <row r="1472" spans="2:2" x14ac:dyDescent="0.25">
      <c r="B1472" s="2"/>
    </row>
    <row r="1473" spans="2:2" x14ac:dyDescent="0.25">
      <c r="B1473" s="2"/>
    </row>
    <row r="1474" spans="2:2" x14ac:dyDescent="0.25">
      <c r="B1474" s="2"/>
    </row>
    <row r="1475" spans="2:2" x14ac:dyDescent="0.25">
      <c r="B1475" s="2"/>
    </row>
    <row r="1476" spans="2:2" x14ac:dyDescent="0.25">
      <c r="B1476" s="2"/>
    </row>
    <row r="1477" spans="2:2" x14ac:dyDescent="0.25">
      <c r="B1477" s="2"/>
    </row>
    <row r="1478" spans="2:2" x14ac:dyDescent="0.25">
      <c r="B1478" s="2"/>
    </row>
    <row r="1479" spans="2:2" x14ac:dyDescent="0.25">
      <c r="B1479" s="2"/>
    </row>
    <row r="1480" spans="2:2" x14ac:dyDescent="0.25">
      <c r="B1480" s="2"/>
    </row>
    <row r="1481" spans="2:2" x14ac:dyDescent="0.25">
      <c r="B1481" s="2"/>
    </row>
    <row r="1482" spans="2:2" x14ac:dyDescent="0.25">
      <c r="B1482" s="2"/>
    </row>
    <row r="1483" spans="2:2" x14ac:dyDescent="0.25">
      <c r="B1483" s="2"/>
    </row>
    <row r="1484" spans="2:2" x14ac:dyDescent="0.25">
      <c r="B1484" s="2"/>
    </row>
    <row r="1485" spans="2:2" x14ac:dyDescent="0.25">
      <c r="B1485" s="2"/>
    </row>
    <row r="1486" spans="2:2" x14ac:dyDescent="0.25">
      <c r="B1486" s="2"/>
    </row>
    <row r="1487" spans="2:2" x14ac:dyDescent="0.25">
      <c r="B1487" s="2"/>
    </row>
    <row r="1488" spans="2:2" x14ac:dyDescent="0.25">
      <c r="B1488" s="2"/>
    </row>
    <row r="1489" spans="2:2" x14ac:dyDescent="0.25">
      <c r="B1489" s="2"/>
    </row>
    <row r="1490" spans="2:2" x14ac:dyDescent="0.25">
      <c r="B1490" s="2"/>
    </row>
    <row r="1491" spans="2:2" x14ac:dyDescent="0.25">
      <c r="B1491" s="2"/>
    </row>
    <row r="1492" spans="2:2" x14ac:dyDescent="0.25">
      <c r="B1492" s="2"/>
    </row>
    <row r="1493" spans="2:2" x14ac:dyDescent="0.25">
      <c r="B1493" s="2"/>
    </row>
    <row r="1494" spans="2:2" x14ac:dyDescent="0.25">
      <c r="B1494" s="2"/>
    </row>
    <row r="1495" spans="2:2" x14ac:dyDescent="0.25">
      <c r="B1495" s="2"/>
    </row>
    <row r="1496" spans="2:2" x14ac:dyDescent="0.25">
      <c r="B1496" s="2"/>
    </row>
    <row r="1497" spans="2:2" x14ac:dyDescent="0.25">
      <c r="B1497" s="2"/>
    </row>
    <row r="1498" spans="2:2" x14ac:dyDescent="0.25">
      <c r="B1498" s="2"/>
    </row>
    <row r="1499" spans="2:2" x14ac:dyDescent="0.25">
      <c r="B1499" s="2"/>
    </row>
    <row r="1500" spans="2:2" x14ac:dyDescent="0.25">
      <c r="B1500" s="2"/>
    </row>
    <row r="1501" spans="2:2" x14ac:dyDescent="0.25">
      <c r="B1501" s="2"/>
    </row>
    <row r="1502" spans="2:2" x14ac:dyDescent="0.25">
      <c r="B1502" s="2"/>
    </row>
    <row r="1503" spans="2:2" x14ac:dyDescent="0.25">
      <c r="B1503" s="2"/>
    </row>
    <row r="1504" spans="2:2" x14ac:dyDescent="0.25">
      <c r="B1504" s="2"/>
    </row>
    <row r="1505" spans="2:2" x14ac:dyDescent="0.25">
      <c r="B1505" s="2"/>
    </row>
    <row r="1506" spans="2:2" x14ac:dyDescent="0.25">
      <c r="B1506" s="2"/>
    </row>
    <row r="1507" spans="2:2" x14ac:dyDescent="0.25">
      <c r="B1507" s="2"/>
    </row>
    <row r="1508" spans="2:2" x14ac:dyDescent="0.25">
      <c r="B1508" s="2"/>
    </row>
    <row r="1509" spans="2:2" x14ac:dyDescent="0.25">
      <c r="B1509" s="2"/>
    </row>
    <row r="1510" spans="2:2" x14ac:dyDescent="0.25">
      <c r="B1510" s="2"/>
    </row>
    <row r="1511" spans="2:2" x14ac:dyDescent="0.25">
      <c r="B1511" s="2"/>
    </row>
    <row r="1512" spans="2:2" x14ac:dyDescent="0.25">
      <c r="B1512" s="2"/>
    </row>
    <row r="1513" spans="2:2" x14ac:dyDescent="0.25">
      <c r="B1513" s="2"/>
    </row>
    <row r="1514" spans="2:2" x14ac:dyDescent="0.25">
      <c r="B1514" s="2"/>
    </row>
    <row r="1515" spans="2:2" x14ac:dyDescent="0.25">
      <c r="B1515" s="2"/>
    </row>
    <row r="1516" spans="2:2" x14ac:dyDescent="0.25">
      <c r="B1516" s="2"/>
    </row>
    <row r="1517" spans="2:2" x14ac:dyDescent="0.25">
      <c r="B1517" s="2"/>
    </row>
    <row r="1518" spans="2:2" x14ac:dyDescent="0.25">
      <c r="B1518" s="2"/>
    </row>
    <row r="1519" spans="2:2" x14ac:dyDescent="0.25">
      <c r="B1519" s="2"/>
    </row>
    <row r="1520" spans="2:2" x14ac:dyDescent="0.25">
      <c r="B1520" s="2"/>
    </row>
    <row r="1521" spans="2:2" x14ac:dyDescent="0.25">
      <c r="B1521" s="2"/>
    </row>
    <row r="1522" spans="2:2" x14ac:dyDescent="0.25">
      <c r="B1522" s="2"/>
    </row>
    <row r="1523" spans="2:2" x14ac:dyDescent="0.25">
      <c r="B1523" s="2"/>
    </row>
    <row r="1524" spans="2:2" x14ac:dyDescent="0.25">
      <c r="B1524" s="2"/>
    </row>
    <row r="1525" spans="2:2" x14ac:dyDescent="0.25">
      <c r="B1525" s="2"/>
    </row>
    <row r="1526" spans="2:2" x14ac:dyDescent="0.25">
      <c r="B1526" s="2"/>
    </row>
    <row r="1527" spans="2:2" x14ac:dyDescent="0.25">
      <c r="B1527" s="2"/>
    </row>
    <row r="1528" spans="2:2" x14ac:dyDescent="0.25">
      <c r="B1528" s="2"/>
    </row>
    <row r="1529" spans="2:2" x14ac:dyDescent="0.25">
      <c r="B1529" s="2"/>
    </row>
    <row r="1530" spans="2:2" x14ac:dyDescent="0.25">
      <c r="B1530" s="2"/>
    </row>
    <row r="1531" spans="2:2" x14ac:dyDescent="0.25">
      <c r="B1531" s="2"/>
    </row>
    <row r="1532" spans="2:2" x14ac:dyDescent="0.25">
      <c r="B1532" s="2"/>
    </row>
    <row r="1533" spans="2:2" x14ac:dyDescent="0.25">
      <c r="B1533" s="2"/>
    </row>
    <row r="1534" spans="2:2" x14ac:dyDescent="0.25">
      <c r="B1534" s="2"/>
    </row>
    <row r="1535" spans="2:2" x14ac:dyDescent="0.25">
      <c r="B1535" s="2"/>
    </row>
    <row r="1536" spans="2:2" x14ac:dyDescent="0.25">
      <c r="B1536" s="2"/>
    </row>
    <row r="1537" spans="2:2" x14ac:dyDescent="0.25">
      <c r="B1537" s="2"/>
    </row>
    <row r="1538" spans="2:2" x14ac:dyDescent="0.25">
      <c r="B1538" s="2"/>
    </row>
    <row r="1539" spans="2:2" x14ac:dyDescent="0.25">
      <c r="B1539" s="2"/>
    </row>
    <row r="1540" spans="2:2" x14ac:dyDescent="0.25">
      <c r="B1540" s="2"/>
    </row>
    <row r="1541" spans="2:2" x14ac:dyDescent="0.25">
      <c r="B1541" s="2"/>
    </row>
    <row r="1542" spans="2:2" x14ac:dyDescent="0.25">
      <c r="B1542" s="2"/>
    </row>
    <row r="1543" spans="2:2" x14ac:dyDescent="0.25">
      <c r="B1543" s="2"/>
    </row>
    <row r="1544" spans="2:2" x14ac:dyDescent="0.25">
      <c r="B1544" s="2"/>
    </row>
    <row r="1545" spans="2:2" x14ac:dyDescent="0.25">
      <c r="B1545" s="2"/>
    </row>
    <row r="1546" spans="2:2" x14ac:dyDescent="0.25">
      <c r="B1546" s="2"/>
    </row>
    <row r="1547" spans="2:2" x14ac:dyDescent="0.25">
      <c r="B1547" s="2"/>
    </row>
    <row r="1548" spans="2:2" x14ac:dyDescent="0.25">
      <c r="B1548" s="2"/>
    </row>
    <row r="1549" spans="2:2" x14ac:dyDescent="0.25">
      <c r="B1549" s="2"/>
    </row>
    <row r="1550" spans="2:2" x14ac:dyDescent="0.25">
      <c r="B1550" s="2"/>
    </row>
    <row r="1551" spans="2:2" x14ac:dyDescent="0.25">
      <c r="B1551" s="2"/>
    </row>
    <row r="1552" spans="2:2" x14ac:dyDescent="0.25">
      <c r="B1552" s="2"/>
    </row>
    <row r="1553" spans="2:2" x14ac:dyDescent="0.25">
      <c r="B1553" s="2"/>
    </row>
    <row r="1554" spans="2:2" x14ac:dyDescent="0.25">
      <c r="B1554" s="2"/>
    </row>
    <row r="1555" spans="2:2" x14ac:dyDescent="0.25">
      <c r="B1555" s="2"/>
    </row>
    <row r="1556" spans="2:2" x14ac:dyDescent="0.25">
      <c r="B1556" s="2"/>
    </row>
    <row r="1557" spans="2:2" x14ac:dyDescent="0.25">
      <c r="B1557" s="2"/>
    </row>
    <row r="1558" spans="2:2" x14ac:dyDescent="0.25">
      <c r="B1558" s="2"/>
    </row>
    <row r="1559" spans="2:2" x14ac:dyDescent="0.25">
      <c r="B1559" s="2"/>
    </row>
    <row r="1560" spans="2:2" x14ac:dyDescent="0.25">
      <c r="B1560" s="2"/>
    </row>
    <row r="1561" spans="2:2" x14ac:dyDescent="0.25">
      <c r="B1561" s="2"/>
    </row>
    <row r="1562" spans="2:2" x14ac:dyDescent="0.25">
      <c r="B1562" s="2"/>
    </row>
    <row r="1563" spans="2:2" x14ac:dyDescent="0.25">
      <c r="B1563" s="2"/>
    </row>
    <row r="1564" spans="2:2" x14ac:dyDescent="0.25">
      <c r="B1564" s="2"/>
    </row>
    <row r="1565" spans="2:2" x14ac:dyDescent="0.25">
      <c r="B1565" s="2"/>
    </row>
    <row r="1566" spans="2:2" x14ac:dyDescent="0.25">
      <c r="B1566" s="2"/>
    </row>
    <row r="1567" spans="2:2" x14ac:dyDescent="0.25">
      <c r="B1567" s="2"/>
    </row>
    <row r="1568" spans="2:2" x14ac:dyDescent="0.25">
      <c r="B1568" s="2"/>
    </row>
    <row r="1569" spans="2:2" x14ac:dyDescent="0.25">
      <c r="B1569" s="2"/>
    </row>
    <row r="1570" spans="2:2" x14ac:dyDescent="0.25">
      <c r="B1570" s="2"/>
    </row>
    <row r="1571" spans="2:2" x14ac:dyDescent="0.25">
      <c r="B1571" s="2"/>
    </row>
    <row r="1572" spans="2:2" x14ac:dyDescent="0.25">
      <c r="B1572" s="2"/>
    </row>
    <row r="1573" spans="2:2" x14ac:dyDescent="0.25">
      <c r="B1573" s="2"/>
    </row>
    <row r="1574" spans="2:2" x14ac:dyDescent="0.25">
      <c r="B1574" s="2"/>
    </row>
    <row r="1575" spans="2:2" x14ac:dyDescent="0.25">
      <c r="B1575" s="2"/>
    </row>
    <row r="1576" spans="2:2" x14ac:dyDescent="0.25">
      <c r="B1576" s="2"/>
    </row>
    <row r="1577" spans="2:2" x14ac:dyDescent="0.25">
      <c r="B1577" s="2"/>
    </row>
    <row r="1578" spans="2:2" x14ac:dyDescent="0.25">
      <c r="B1578" s="2"/>
    </row>
    <row r="1579" spans="2:2" x14ac:dyDescent="0.25">
      <c r="B1579" s="2"/>
    </row>
    <row r="1580" spans="2:2" x14ac:dyDescent="0.25">
      <c r="B1580" s="2"/>
    </row>
    <row r="1581" spans="2:2" x14ac:dyDescent="0.25">
      <c r="B1581" s="2"/>
    </row>
    <row r="1582" spans="2:2" x14ac:dyDescent="0.25">
      <c r="B1582" s="2"/>
    </row>
    <row r="1583" spans="2:2" x14ac:dyDescent="0.25">
      <c r="B1583" s="2"/>
    </row>
    <row r="1584" spans="2:2" x14ac:dyDescent="0.25">
      <c r="B1584" s="2"/>
    </row>
    <row r="1585" spans="2:2" x14ac:dyDescent="0.25">
      <c r="B1585" s="2"/>
    </row>
    <row r="1586" spans="2:2" x14ac:dyDescent="0.25">
      <c r="B1586" s="2"/>
    </row>
    <row r="1587" spans="2:2" x14ac:dyDescent="0.25">
      <c r="B1587" s="2"/>
    </row>
    <row r="1588" spans="2:2" x14ac:dyDescent="0.25">
      <c r="B1588" s="2"/>
    </row>
    <row r="1589" spans="2:2" x14ac:dyDescent="0.25">
      <c r="B1589" s="2"/>
    </row>
    <row r="1590" spans="2:2" x14ac:dyDescent="0.25">
      <c r="B1590" s="2"/>
    </row>
    <row r="1591" spans="2:2" x14ac:dyDescent="0.25">
      <c r="B1591" s="2"/>
    </row>
    <row r="1592" spans="2:2" x14ac:dyDescent="0.25">
      <c r="B1592" s="2"/>
    </row>
    <row r="1593" spans="2:2" x14ac:dyDescent="0.25">
      <c r="B1593" s="2"/>
    </row>
    <row r="1594" spans="2:2" x14ac:dyDescent="0.25">
      <c r="B1594" s="2"/>
    </row>
    <row r="1595" spans="2:2" x14ac:dyDescent="0.25">
      <c r="B1595" s="2"/>
    </row>
    <row r="1596" spans="2:2" x14ac:dyDescent="0.25">
      <c r="B1596" s="2"/>
    </row>
    <row r="1597" spans="2:2" x14ac:dyDescent="0.25">
      <c r="B1597" s="2"/>
    </row>
    <row r="1598" spans="2:2" x14ac:dyDescent="0.25">
      <c r="B1598" s="2"/>
    </row>
    <row r="1599" spans="2:2" x14ac:dyDescent="0.25">
      <c r="B1599" s="2"/>
    </row>
    <row r="1600" spans="2:2" x14ac:dyDescent="0.25">
      <c r="B1600" s="2"/>
    </row>
    <row r="1601" spans="2:2" x14ac:dyDescent="0.25">
      <c r="B1601" s="2"/>
    </row>
    <row r="1602" spans="2:2" x14ac:dyDescent="0.25">
      <c r="B1602" s="2"/>
    </row>
    <row r="1603" spans="2:2" x14ac:dyDescent="0.25">
      <c r="B1603" s="2"/>
    </row>
    <row r="1604" spans="2:2" x14ac:dyDescent="0.25">
      <c r="B1604" s="2"/>
    </row>
    <row r="1605" spans="2:2" x14ac:dyDescent="0.25">
      <c r="B1605" s="2"/>
    </row>
    <row r="1606" spans="2:2" x14ac:dyDescent="0.25">
      <c r="B1606" s="2"/>
    </row>
    <row r="1607" spans="2:2" x14ac:dyDescent="0.25">
      <c r="B1607" s="2"/>
    </row>
    <row r="1608" spans="2:2" x14ac:dyDescent="0.25">
      <c r="B1608" s="2"/>
    </row>
    <row r="1609" spans="2:2" x14ac:dyDescent="0.25">
      <c r="B1609" s="2"/>
    </row>
    <row r="1610" spans="2:2" x14ac:dyDescent="0.25">
      <c r="B1610" s="2"/>
    </row>
    <row r="1611" spans="2:2" x14ac:dyDescent="0.25">
      <c r="B1611" s="2"/>
    </row>
    <row r="1612" spans="2:2" x14ac:dyDescent="0.25">
      <c r="B1612" s="2"/>
    </row>
    <row r="1613" spans="2:2" x14ac:dyDescent="0.25">
      <c r="B1613" s="2"/>
    </row>
    <row r="1614" spans="2:2" x14ac:dyDescent="0.25">
      <c r="B1614" s="2"/>
    </row>
    <row r="1615" spans="2:2" x14ac:dyDescent="0.25">
      <c r="B1615" s="2"/>
    </row>
    <row r="1616" spans="2:2" x14ac:dyDescent="0.25">
      <c r="B1616" s="2"/>
    </row>
    <row r="1617" spans="2:2" x14ac:dyDescent="0.25">
      <c r="B1617" s="2"/>
    </row>
    <row r="1618" spans="2:2" x14ac:dyDescent="0.25">
      <c r="B1618" s="2"/>
    </row>
    <row r="1619" spans="2:2" x14ac:dyDescent="0.25">
      <c r="B1619" s="2"/>
    </row>
    <row r="1620" spans="2:2" x14ac:dyDescent="0.25">
      <c r="B1620" s="2"/>
    </row>
    <row r="1621" spans="2:2" x14ac:dyDescent="0.25">
      <c r="B1621" s="2"/>
    </row>
    <row r="1622" spans="2:2" x14ac:dyDescent="0.25">
      <c r="B1622" s="2"/>
    </row>
    <row r="1623" spans="2:2" x14ac:dyDescent="0.25">
      <c r="B1623" s="2"/>
    </row>
    <row r="1624" spans="2:2" x14ac:dyDescent="0.25">
      <c r="B1624" s="2"/>
    </row>
    <row r="1625" spans="2:2" x14ac:dyDescent="0.25">
      <c r="B1625" s="2"/>
    </row>
    <row r="1626" spans="2:2" x14ac:dyDescent="0.25">
      <c r="B1626" s="2"/>
    </row>
    <row r="1627" spans="2:2" x14ac:dyDescent="0.25">
      <c r="B1627" s="2"/>
    </row>
  </sheetData>
  <sheetProtection password="ABEF" sheet="1" objects="1" scenarios="1"/>
  <mergeCells count="24">
    <mergeCell ref="B8:D8"/>
    <mergeCell ref="H5:I5"/>
    <mergeCell ref="H6:I6"/>
    <mergeCell ref="B2:D2"/>
    <mergeCell ref="F2:I2"/>
    <mergeCell ref="K2:N2"/>
    <mergeCell ref="F3:G3"/>
    <mergeCell ref="K3:L3"/>
    <mergeCell ref="H3:I3"/>
    <mergeCell ref="M3:N3"/>
    <mergeCell ref="M5:N5"/>
    <mergeCell ref="M6:N6"/>
    <mergeCell ref="C4:D4"/>
    <mergeCell ref="C3:D3"/>
    <mergeCell ref="C5:D5"/>
    <mergeCell ref="C6:D6"/>
    <mergeCell ref="F4:G4"/>
    <mergeCell ref="K4:L4"/>
    <mergeCell ref="H4:I4"/>
    <mergeCell ref="M4:N4"/>
    <mergeCell ref="F5:G5"/>
    <mergeCell ref="K5:L5"/>
    <mergeCell ref="F6:G6"/>
    <mergeCell ref="K6:L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73"/>
  <sheetViews>
    <sheetView topLeftCell="A16" workbookViewId="0">
      <selection activeCell="J24" sqref="J24"/>
    </sheetView>
  </sheetViews>
  <sheetFormatPr defaultRowHeight="15" x14ac:dyDescent="0.25"/>
  <cols>
    <col min="3" max="3" width="18.5703125" customWidth="1"/>
    <col min="5" max="5" width="10.140625" bestFit="1" customWidth="1"/>
    <col min="6" max="6" width="12.42578125" customWidth="1"/>
    <col min="7" max="7" width="12.140625" customWidth="1"/>
    <col min="9" max="9" width="14.42578125" customWidth="1"/>
    <col min="10" max="10" width="19.140625" customWidth="1"/>
    <col min="18" max="18" width="11.28515625" customWidth="1"/>
    <col min="19" max="19" width="14.7109375" customWidth="1"/>
    <col min="20" max="20" width="16" customWidth="1"/>
    <col min="22" max="22" width="13.85546875" customWidth="1"/>
  </cols>
  <sheetData>
    <row r="2" spans="2:18" x14ac:dyDescent="0.25">
      <c r="C2" s="2" t="s">
        <v>30</v>
      </c>
      <c r="D2" s="20" t="s">
        <v>31</v>
      </c>
      <c r="E2" s="20" t="s">
        <v>32</v>
      </c>
      <c r="F2" t="s">
        <v>21</v>
      </c>
      <c r="G2" t="s">
        <v>26</v>
      </c>
      <c r="H2" t="s">
        <v>28</v>
      </c>
      <c r="K2" s="189" t="s">
        <v>234</v>
      </c>
      <c r="L2" s="190" t="s">
        <v>235</v>
      </c>
      <c r="N2" s="270" t="s">
        <v>248</v>
      </c>
      <c r="P2" s="270" t="s">
        <v>352</v>
      </c>
      <c r="R2" s="270" t="s">
        <v>324</v>
      </c>
    </row>
    <row r="3" spans="2:18" x14ac:dyDescent="0.25">
      <c r="B3" t="s">
        <v>33</v>
      </c>
      <c r="C3" s="2">
        <v>1</v>
      </c>
      <c r="D3" s="21">
        <v>1</v>
      </c>
      <c r="E3" s="22">
        <v>1</v>
      </c>
      <c r="F3" t="s">
        <v>34</v>
      </c>
      <c r="G3" t="s">
        <v>27</v>
      </c>
      <c r="H3" t="s">
        <v>29</v>
      </c>
      <c r="K3" s="188" t="s">
        <v>232</v>
      </c>
      <c r="L3" s="188" t="s">
        <v>233</v>
      </c>
      <c r="N3" s="270" t="s">
        <v>282</v>
      </c>
      <c r="P3" s="270" t="s">
        <v>369</v>
      </c>
      <c r="R3" s="270" t="s">
        <v>330</v>
      </c>
    </row>
    <row r="4" spans="2:18" x14ac:dyDescent="0.25">
      <c r="B4" t="s">
        <v>3</v>
      </c>
      <c r="C4" s="2">
        <f>MIN(1.4-0.4*'PARAMETRI SISMICI'!G9*'PARAMETRI SISMICI'!G20/'PARAMETRI SISMICI'!G19,1.2)</f>
        <v>1.1531984</v>
      </c>
      <c r="D4" s="21">
        <f>1.1*'PARAMETRI SISMICI'!G10^(-0.2)</f>
        <v>1.3593359108047205</v>
      </c>
      <c r="E4" s="22">
        <v>1.2</v>
      </c>
      <c r="F4" t="s">
        <v>36</v>
      </c>
      <c r="K4" s="179">
        <f>MAXA(VERIFICA!B26:C26)*VERIFICA!$H$6</f>
        <v>18</v>
      </c>
      <c r="L4" s="179">
        <f>(MAXA(VERIFICA!B26:C26)*MINA(VERIFICA!B26:C26)^3)/12</f>
        <v>3.2000000000000008E-2</v>
      </c>
      <c r="P4" s="270" t="s">
        <v>353</v>
      </c>
    </row>
    <row r="5" spans="2:18" x14ac:dyDescent="0.25">
      <c r="B5" t="s">
        <v>35</v>
      </c>
      <c r="C5" s="2">
        <f>MIN(1.7-0.6*'PARAMETRI SISMICI'!G9*'PARAMETRI SISMICI'!G20/'PARAMETRI SISMICI'!G19,1.5)</f>
        <v>1.3297976</v>
      </c>
      <c r="D5" s="21">
        <f>1.05*'PARAMETRI SISMICI'!G10^(-0.33)</f>
        <v>1.4889515712847341</v>
      </c>
      <c r="E5" s="23">
        <v>1.2</v>
      </c>
      <c r="F5" t="s">
        <v>38</v>
      </c>
    </row>
    <row r="6" spans="2:18" x14ac:dyDescent="0.25">
      <c r="B6" t="s">
        <v>37</v>
      </c>
      <c r="C6" s="2">
        <f>MIN(2.4-1.5*'PARAMETRI SISMICI'!G9*'PARAMETRI SISMICI'!G20/'PARAMETRI SISMICI'!G19,1.8)</f>
        <v>1.474494</v>
      </c>
      <c r="D6" s="24">
        <f>1.25*'PARAMETRI SISMICI'!G10^(-0.5)</f>
        <v>2.1219994920782623</v>
      </c>
      <c r="E6" s="22">
        <v>1.4</v>
      </c>
    </row>
    <row r="7" spans="2:18" x14ac:dyDescent="0.25">
      <c r="B7" t="s">
        <v>0</v>
      </c>
      <c r="C7" s="2">
        <f>MIN(2-1.1*'PARAMETRI SISMICI'!G9*'PARAMETRI SISMICI'!G20/'PARAMETRI SISMICI'!G19,1.6)</f>
        <v>1.3212956</v>
      </c>
      <c r="D7" s="24">
        <f>1.15*'PARAMETRI SISMICI'!G10^(-0.4)</f>
        <v>1.75616796377173</v>
      </c>
    </row>
    <row r="11" spans="2:18" ht="15" customHeight="1" x14ac:dyDescent="0.25">
      <c r="B11" s="256"/>
      <c r="C11" s="261" t="s">
        <v>262</v>
      </c>
      <c r="D11" s="223"/>
      <c r="H11" s="5" t="s">
        <v>238</v>
      </c>
      <c r="I11" s="5"/>
      <c r="J11" s="5"/>
      <c r="K11" s="5"/>
      <c r="L11" s="5"/>
      <c r="M11" s="193" t="s">
        <v>8</v>
      </c>
      <c r="N11" s="266">
        <f>'DATI '!G28</f>
        <v>21</v>
      </c>
    </row>
    <row r="12" spans="2:18" ht="15" customHeight="1" x14ac:dyDescent="0.25">
      <c r="B12" s="256">
        <v>1</v>
      </c>
      <c r="C12" s="262" t="s">
        <v>264</v>
      </c>
      <c r="D12" s="223">
        <v>1</v>
      </c>
    </row>
    <row r="13" spans="2:18" ht="15" customHeight="1" x14ac:dyDescent="0.25">
      <c r="B13" s="256">
        <v>4</v>
      </c>
      <c r="C13" s="262" t="s">
        <v>267</v>
      </c>
      <c r="D13" s="223">
        <v>2</v>
      </c>
    </row>
    <row r="14" spans="2:18" ht="15" customHeight="1" x14ac:dyDescent="0.25">
      <c r="B14" s="256">
        <v>5</v>
      </c>
      <c r="C14" s="262" t="s">
        <v>268</v>
      </c>
      <c r="D14" s="223">
        <v>2</v>
      </c>
    </row>
    <row r="15" spans="2:18" ht="15" customHeight="1" x14ac:dyDescent="0.25"/>
    <row r="16" spans="2:18" ht="15" customHeight="1" x14ac:dyDescent="0.25">
      <c r="B16" s="256">
        <v>2</v>
      </c>
      <c r="C16" s="262" t="s">
        <v>265</v>
      </c>
      <c r="D16" s="223">
        <v>1</v>
      </c>
    </row>
    <row r="17" spans="2:12" ht="15" customHeight="1" x14ac:dyDescent="0.25">
      <c r="B17" s="256">
        <v>3</v>
      </c>
      <c r="C17" s="263" t="s">
        <v>266</v>
      </c>
      <c r="D17" s="223">
        <v>1</v>
      </c>
    </row>
    <row r="18" spans="2:12" ht="15" customHeight="1" x14ac:dyDescent="0.25">
      <c r="B18" s="256">
        <v>6</v>
      </c>
      <c r="C18" s="263" t="s">
        <v>269</v>
      </c>
      <c r="D18" s="223">
        <v>2</v>
      </c>
    </row>
    <row r="19" spans="2:12" ht="15" customHeight="1" x14ac:dyDescent="0.25">
      <c r="B19" s="256">
        <v>7</v>
      </c>
      <c r="C19" s="263" t="s">
        <v>270</v>
      </c>
      <c r="D19" s="223">
        <v>2</v>
      </c>
    </row>
    <row r="20" spans="2:12" ht="15" customHeight="1" x14ac:dyDescent="0.25">
      <c r="B20" s="256">
        <v>8</v>
      </c>
      <c r="C20" s="262" t="s">
        <v>271</v>
      </c>
      <c r="D20" s="223">
        <v>2</v>
      </c>
    </row>
    <row r="23" spans="2:12" x14ac:dyDescent="0.25">
      <c r="F23" t="s">
        <v>289</v>
      </c>
      <c r="H23" t="s">
        <v>290</v>
      </c>
    </row>
    <row r="24" spans="2:12" x14ac:dyDescent="0.25">
      <c r="F24" s="278">
        <v>0</v>
      </c>
      <c r="G24" s="279">
        <v>0</v>
      </c>
      <c r="H24" s="160">
        <v>0</v>
      </c>
      <c r="I24" s="284">
        <f>F26</f>
        <v>0</v>
      </c>
      <c r="K24" s="270" t="s">
        <v>318</v>
      </c>
      <c r="L24">
        <v>3</v>
      </c>
    </row>
    <row r="25" spans="2:12" x14ac:dyDescent="0.25">
      <c r="B25" s="278">
        <v>0</v>
      </c>
      <c r="C25" s="279">
        <v>0</v>
      </c>
      <c r="D25" s="278">
        <f>B25</f>
        <v>0</v>
      </c>
      <c r="E25" s="279">
        <f>(VERIFICA!G36*(VERIFICA!$H$6)^2)/2</f>
        <v>65.039061453577901</v>
      </c>
      <c r="F25" s="280">
        <v>0</v>
      </c>
      <c r="G25" s="281">
        <f>G26</f>
        <v>0</v>
      </c>
      <c r="H25" s="163">
        <f>-MINA(VERIFICA!B26:C26)*G27*0.1</f>
        <v>-1.0087634938561263</v>
      </c>
      <c r="I25" s="285">
        <f>I24</f>
        <v>0</v>
      </c>
      <c r="K25" s="270" t="s">
        <v>319</v>
      </c>
      <c r="L25">
        <v>4</v>
      </c>
    </row>
    <row r="26" spans="2:12" x14ac:dyDescent="0.25">
      <c r="B26" s="280">
        <f>VERIFICA!H6/2</f>
        <v>1.5</v>
      </c>
      <c r="C26" s="281">
        <f>VERIFICA!$G$37</f>
        <v>25.219087346403153</v>
      </c>
      <c r="D26" s="280">
        <f>B26</f>
        <v>1.5</v>
      </c>
      <c r="E26" s="281">
        <f>(VERIFICA!G36*(VERIFICA!$H$6/2)^2)/2</f>
        <v>16.259765363394475</v>
      </c>
      <c r="F26" s="280">
        <f>D25</f>
        <v>0</v>
      </c>
      <c r="G26" s="281">
        <f>IF('DATI '!$G$8="trave",'Foglio deposito'!C25,'Foglio deposito'!E25)</f>
        <v>0</v>
      </c>
      <c r="H26" s="163">
        <f>H25</f>
        <v>-1.0087634938561263</v>
      </c>
      <c r="I26" s="285">
        <f>F28</f>
        <v>3</v>
      </c>
      <c r="K26" s="270" t="s">
        <v>320</v>
      </c>
      <c r="L26">
        <v>5</v>
      </c>
    </row>
    <row r="27" spans="2:12" x14ac:dyDescent="0.25">
      <c r="B27" s="282">
        <f>VERIFICA!H6</f>
        <v>3</v>
      </c>
      <c r="C27" s="283">
        <v>0</v>
      </c>
      <c r="D27" s="282">
        <f>B27</f>
        <v>3</v>
      </c>
      <c r="E27" s="283">
        <v>0</v>
      </c>
      <c r="F27" s="280">
        <f>D26</f>
        <v>1.5</v>
      </c>
      <c r="G27" s="281">
        <f>IF('DATI '!$G$8="trave",'Foglio deposito'!C26,'Foglio deposito'!E26)</f>
        <v>25.219087346403153</v>
      </c>
      <c r="H27" s="286">
        <f>H24</f>
        <v>0</v>
      </c>
      <c r="I27" s="287">
        <f>I26</f>
        <v>3</v>
      </c>
      <c r="K27" s="270" t="s">
        <v>321</v>
      </c>
      <c r="L27">
        <v>6</v>
      </c>
    </row>
    <row r="28" spans="2:12" x14ac:dyDescent="0.25">
      <c r="B28" s="430" t="s">
        <v>282</v>
      </c>
      <c r="C28" s="431"/>
      <c r="D28" s="432" t="s">
        <v>248</v>
      </c>
      <c r="E28" s="433"/>
      <c r="F28" s="282">
        <f>D27</f>
        <v>3</v>
      </c>
      <c r="G28" s="283">
        <f>IF('DATI '!$G$8="trave",'Foglio deposito'!C27,'Foglio deposito'!E27)</f>
        <v>0</v>
      </c>
      <c r="H28" s="288">
        <f>H24</f>
        <v>0</v>
      </c>
      <c r="I28" s="289">
        <f>I24</f>
        <v>0</v>
      </c>
    </row>
    <row r="32" spans="2:12" x14ac:dyDescent="0.25">
      <c r="C32" s="2" t="s">
        <v>342</v>
      </c>
      <c r="D32" s="2" t="s">
        <v>343</v>
      </c>
    </row>
    <row r="33" spans="2:22" x14ac:dyDescent="0.25">
      <c r="B33" s="290" t="s">
        <v>332</v>
      </c>
      <c r="C33" s="290">
        <f>10</f>
        <v>10</v>
      </c>
      <c r="D33" s="290">
        <f t="shared" ref="D33:D41" si="0">0.83*C33</f>
        <v>8.2999999999999989</v>
      </c>
      <c r="G33" s="5"/>
      <c r="H33" t="s">
        <v>323</v>
      </c>
      <c r="I33" s="5"/>
      <c r="J33" s="5"/>
      <c r="K33" s="5"/>
      <c r="L33" s="5"/>
      <c r="M33" s="5"/>
    </row>
    <row r="34" spans="2:22" x14ac:dyDescent="0.25">
      <c r="B34" s="290" t="s">
        <v>333</v>
      </c>
      <c r="C34" s="290">
        <v>15</v>
      </c>
      <c r="D34" s="290">
        <f t="shared" si="0"/>
        <v>12.45</v>
      </c>
      <c r="G34" s="5"/>
      <c r="H34" s="435" t="s">
        <v>316</v>
      </c>
      <c r="I34" s="435"/>
      <c r="J34" s="409" t="s">
        <v>317</v>
      </c>
      <c r="K34" s="409"/>
      <c r="L34" s="409"/>
      <c r="M34" s="409"/>
      <c r="R34" s="440" t="s">
        <v>262</v>
      </c>
      <c r="S34" s="440"/>
      <c r="T34" s="440"/>
      <c r="U34" s="440"/>
      <c r="V34" s="223" t="s">
        <v>263</v>
      </c>
    </row>
    <row r="35" spans="2:22" x14ac:dyDescent="0.25">
      <c r="B35" s="290" t="s">
        <v>334</v>
      </c>
      <c r="C35" s="290">
        <v>20</v>
      </c>
      <c r="D35" s="290">
        <f t="shared" si="0"/>
        <v>16.599999999999998</v>
      </c>
      <c r="G35" s="5"/>
      <c r="H35" s="435"/>
      <c r="I35" s="435"/>
      <c r="J35" s="257" t="s">
        <v>318</v>
      </c>
      <c r="K35" s="257" t="s">
        <v>319</v>
      </c>
      <c r="L35" s="257" t="s">
        <v>320</v>
      </c>
      <c r="M35" s="257" t="s">
        <v>321</v>
      </c>
      <c r="R35" s="409" t="s">
        <v>264</v>
      </c>
      <c r="S35" s="409"/>
      <c r="T35" s="409"/>
      <c r="U35" s="409"/>
      <c r="V35" s="436">
        <v>1</v>
      </c>
    </row>
    <row r="36" spans="2:22" x14ac:dyDescent="0.25">
      <c r="B36" s="290" t="s">
        <v>335</v>
      </c>
      <c r="C36" s="290">
        <v>25</v>
      </c>
      <c r="D36" s="290">
        <f t="shared" si="0"/>
        <v>20.75</v>
      </c>
      <c r="G36" s="5">
        <f t="shared" ref="G36:G44" si="1">H36</f>
        <v>2</v>
      </c>
      <c r="H36" s="409">
        <v>2</v>
      </c>
      <c r="I36" s="409"/>
      <c r="J36" s="301">
        <v>1.2</v>
      </c>
      <c r="K36" s="301">
        <v>1.2</v>
      </c>
      <c r="L36" s="301">
        <v>1.2</v>
      </c>
      <c r="M36" s="301">
        <v>1.2</v>
      </c>
      <c r="R36" s="409" t="s">
        <v>265</v>
      </c>
      <c r="S36" s="409"/>
      <c r="T36" s="409"/>
      <c r="U36" s="409"/>
      <c r="V36" s="437"/>
    </row>
    <row r="37" spans="2:22" x14ac:dyDescent="0.25">
      <c r="B37" s="290" t="s">
        <v>336</v>
      </c>
      <c r="C37" s="290">
        <v>30</v>
      </c>
      <c r="D37" s="290">
        <f t="shared" si="0"/>
        <v>24.9</v>
      </c>
      <c r="G37" s="5">
        <f t="shared" si="1"/>
        <v>3</v>
      </c>
      <c r="H37" s="409">
        <v>3</v>
      </c>
      <c r="I37" s="409"/>
      <c r="J37" s="301">
        <v>2.2000000000000002</v>
      </c>
      <c r="K37" s="301">
        <v>2.2000000000000002</v>
      </c>
      <c r="L37" s="301">
        <v>2.2000000000000002</v>
      </c>
      <c r="M37" s="301">
        <v>2</v>
      </c>
      <c r="R37" s="439" t="s">
        <v>266</v>
      </c>
      <c r="S37" s="439"/>
      <c r="T37" s="439"/>
      <c r="U37" s="439"/>
      <c r="V37" s="437"/>
    </row>
    <row r="38" spans="2:22" x14ac:dyDescent="0.25">
      <c r="B38" s="290" t="s">
        <v>337</v>
      </c>
      <c r="C38" s="290">
        <v>35</v>
      </c>
      <c r="D38" s="290">
        <f t="shared" si="0"/>
        <v>29.049999999999997</v>
      </c>
      <c r="G38" s="5">
        <f t="shared" si="1"/>
        <v>5</v>
      </c>
      <c r="H38" s="409">
        <v>5</v>
      </c>
      <c r="I38" s="409"/>
      <c r="J38" s="301">
        <v>3.5</v>
      </c>
      <c r="K38" s="301">
        <v>3.4</v>
      </c>
      <c r="L38" s="301">
        <v>3.3</v>
      </c>
      <c r="M38" s="301">
        <v>3</v>
      </c>
      <c r="R38" s="439"/>
      <c r="S38" s="439"/>
      <c r="T38" s="439"/>
      <c r="U38" s="439"/>
      <c r="V38" s="438"/>
    </row>
    <row r="39" spans="2:22" x14ac:dyDescent="0.25">
      <c r="B39" s="290" t="s">
        <v>338</v>
      </c>
      <c r="C39" s="290">
        <v>40</v>
      </c>
      <c r="D39" s="290">
        <f t="shared" si="0"/>
        <v>33.199999999999996</v>
      </c>
      <c r="G39" s="5">
        <f t="shared" si="1"/>
        <v>7.5</v>
      </c>
      <c r="H39" s="409">
        <v>7.5</v>
      </c>
      <c r="I39" s="409"/>
      <c r="J39" s="301">
        <v>5</v>
      </c>
      <c r="K39" s="301">
        <v>4.5</v>
      </c>
      <c r="L39" s="301">
        <v>4.0999999999999996</v>
      </c>
      <c r="M39" s="301">
        <v>3.5</v>
      </c>
      <c r="R39" s="409" t="s">
        <v>267</v>
      </c>
      <c r="S39" s="409"/>
      <c r="T39" s="409"/>
      <c r="U39" s="409"/>
      <c r="V39" s="436">
        <v>2</v>
      </c>
    </row>
    <row r="40" spans="2:22" x14ac:dyDescent="0.25">
      <c r="B40" s="290" t="s">
        <v>339</v>
      </c>
      <c r="C40" s="290">
        <v>45</v>
      </c>
      <c r="D40" s="290">
        <f t="shared" si="0"/>
        <v>37.35</v>
      </c>
      <c r="G40" s="5">
        <f t="shared" si="1"/>
        <v>10</v>
      </c>
      <c r="H40" s="409">
        <v>10</v>
      </c>
      <c r="I40" s="409"/>
      <c r="J40" s="301">
        <v>6.2</v>
      </c>
      <c r="K40" s="301">
        <v>5.3</v>
      </c>
      <c r="L40" s="301">
        <v>4.7</v>
      </c>
      <c r="M40" s="301">
        <v>4.0999999999999996</v>
      </c>
      <c r="R40" s="409" t="s">
        <v>268</v>
      </c>
      <c r="S40" s="409"/>
      <c r="T40" s="409"/>
      <c r="U40" s="409"/>
      <c r="V40" s="437"/>
    </row>
    <row r="41" spans="2:22" x14ac:dyDescent="0.25">
      <c r="B41" s="290" t="s">
        <v>340</v>
      </c>
      <c r="C41" s="290">
        <v>50</v>
      </c>
      <c r="D41" s="290">
        <f t="shared" si="0"/>
        <v>41.5</v>
      </c>
      <c r="G41" s="5">
        <f t="shared" si="1"/>
        <v>15</v>
      </c>
      <c r="H41" s="409">
        <v>15</v>
      </c>
      <c r="I41" s="409"/>
      <c r="J41" s="301">
        <v>8.1999999999999993</v>
      </c>
      <c r="K41" s="301">
        <v>6.7</v>
      </c>
      <c r="L41" s="301">
        <v>6</v>
      </c>
      <c r="M41" s="301">
        <v>5.0999999999999996</v>
      </c>
      <c r="R41" s="439" t="s">
        <v>269</v>
      </c>
      <c r="S41" s="439"/>
      <c r="T41" s="439"/>
      <c r="U41" s="439"/>
      <c r="V41" s="437"/>
    </row>
    <row r="42" spans="2:22" x14ac:dyDescent="0.25">
      <c r="G42" s="5">
        <f t="shared" si="1"/>
        <v>20</v>
      </c>
      <c r="H42" s="409">
        <v>20</v>
      </c>
      <c r="I42" s="409"/>
      <c r="J42" s="301">
        <v>9.6999999999999993</v>
      </c>
      <c r="K42" s="301">
        <v>8</v>
      </c>
      <c r="L42" s="301">
        <v>7</v>
      </c>
      <c r="M42" s="301">
        <v>6.1</v>
      </c>
      <c r="R42" s="439"/>
      <c r="S42" s="439"/>
      <c r="T42" s="439"/>
      <c r="U42" s="439"/>
      <c r="V42" s="437"/>
    </row>
    <row r="43" spans="2:22" x14ac:dyDescent="0.25">
      <c r="G43" s="5">
        <f t="shared" si="1"/>
        <v>30</v>
      </c>
      <c r="H43" s="409">
        <v>30</v>
      </c>
      <c r="I43" s="409"/>
      <c r="J43" s="301">
        <v>12</v>
      </c>
      <c r="K43" s="301">
        <v>10</v>
      </c>
      <c r="L43" s="301">
        <v>8.6</v>
      </c>
      <c r="M43" s="301">
        <v>7.2</v>
      </c>
      <c r="R43" s="439"/>
      <c r="S43" s="439"/>
      <c r="T43" s="439"/>
      <c r="U43" s="439"/>
      <c r="V43" s="437"/>
    </row>
    <row r="44" spans="2:22" x14ac:dyDescent="0.25">
      <c r="G44" s="5">
        <f t="shared" si="1"/>
        <v>40</v>
      </c>
      <c r="H44" s="409">
        <v>40</v>
      </c>
      <c r="I44" s="409"/>
      <c r="J44" s="301">
        <v>14.3</v>
      </c>
      <c r="K44" s="301">
        <v>12</v>
      </c>
      <c r="L44" s="301">
        <v>10.4</v>
      </c>
      <c r="M44" s="301" t="s">
        <v>291</v>
      </c>
      <c r="R44" s="439"/>
      <c r="S44" s="439"/>
      <c r="T44" s="439"/>
      <c r="U44" s="439"/>
      <c r="V44" s="437"/>
    </row>
    <row r="45" spans="2:22" x14ac:dyDescent="0.25">
      <c r="G45" s="5"/>
      <c r="H45" s="5" t="s">
        <v>322</v>
      </c>
      <c r="I45" s="5"/>
      <c r="J45" s="5"/>
      <c r="K45" s="5"/>
      <c r="L45" s="5"/>
      <c r="M45" s="5"/>
      <c r="R45" s="439" t="s">
        <v>270</v>
      </c>
      <c r="S45" s="439"/>
      <c r="T45" s="439"/>
      <c r="U45" s="439"/>
      <c r="V45" s="437"/>
    </row>
    <row r="46" spans="2:22" x14ac:dyDescent="0.25">
      <c r="R46" s="439"/>
      <c r="S46" s="439"/>
      <c r="T46" s="439"/>
      <c r="U46" s="439"/>
      <c r="V46" s="437"/>
    </row>
    <row r="47" spans="2:22" x14ac:dyDescent="0.25">
      <c r="R47" s="409" t="s">
        <v>271</v>
      </c>
      <c r="S47" s="409"/>
      <c r="T47" s="409"/>
      <c r="U47" s="409"/>
      <c r="V47" s="438"/>
    </row>
    <row r="50" spans="2:19" ht="15.75" thickBot="1" x14ac:dyDescent="0.3"/>
    <row r="51" spans="2:19" ht="16.5" thickTop="1" thickBot="1" x14ac:dyDescent="0.3">
      <c r="B51" t="s">
        <v>346</v>
      </c>
      <c r="G51" s="265" t="s">
        <v>324</v>
      </c>
    </row>
    <row r="52" spans="2:19" ht="15.75" thickTop="1" x14ac:dyDescent="0.25"/>
    <row r="54" spans="2:19" ht="18" x14ac:dyDescent="0.25">
      <c r="B54" s="6"/>
      <c r="O54" t="s">
        <v>422</v>
      </c>
      <c r="R54" s="309" t="s">
        <v>423</v>
      </c>
      <c r="S54" s="274">
        <f>IF('DATI '!G8="mensola",(VERIFICA!I26*VERIFICA!$H$6^2)/2,(VERIFICA!I26*VERIFICA!$H$6^2)/8)</f>
        <v>8.9593219830086781</v>
      </c>
    </row>
    <row r="55" spans="2:19" ht="18" x14ac:dyDescent="0.25">
      <c r="B55" s="302" t="s">
        <v>331</v>
      </c>
      <c r="O55" s="305">
        <f>VERIFICA!F91/(0.85*MAXA(VERIFICA!B26:C26)*'Foglio deposito'!H63*1000*0.8)</f>
        <v>3.8737446197991397E-3</v>
      </c>
      <c r="R55" s="309" t="s">
        <v>424</v>
      </c>
      <c r="S55" s="274">
        <f>IF('DATI '!G8="mensola",(VERIFICA!I26*VERIFICA!$H$6^2)/2,(VERIFICA!I26*VERIFICA!$H$6^2)/4)</f>
        <v>17.918643966017356</v>
      </c>
    </row>
    <row r="56" spans="2:19" ht="15.75" thickBot="1" x14ac:dyDescent="0.3">
      <c r="F56" s="183"/>
      <c r="O56" s="305">
        <f>VERIFICA!F134/(0.85*MAXA(VERIFICA!B26:C26)*'Foglio deposito'!H63*1000*0.8)+(VERIFICA!F102*VERIFICA!F100/(0.68*'DATI '!G18*VERIFICA!F99))*10^-3</f>
        <v>2.1893830703012915E-2</v>
      </c>
    </row>
    <row r="57" spans="2:19" ht="17.25" thickTop="1" thickBot="1" x14ac:dyDescent="0.3">
      <c r="B57" t="s">
        <v>341</v>
      </c>
      <c r="E57" s="7"/>
      <c r="F57" s="183"/>
      <c r="G57" s="265" t="s">
        <v>336</v>
      </c>
    </row>
    <row r="58" spans="2:19" ht="16.5" thickTop="1" x14ac:dyDescent="0.25">
      <c r="B58" s="10"/>
      <c r="C58" s="276"/>
      <c r="D58" s="276"/>
      <c r="E58" s="7"/>
      <c r="F58" s="183"/>
    </row>
    <row r="59" spans="2:19" ht="15.75" x14ac:dyDescent="0.25">
      <c r="B59" t="s">
        <v>327</v>
      </c>
      <c r="C59" s="276"/>
      <c r="D59" s="276"/>
      <c r="E59" s="7"/>
      <c r="F59" s="434">
        <f>22000*((VLOOKUP(G57,'Foglio deposito'!B33:D41,3,FALSE)+8)/10)^0.3*10^3</f>
        <v>31447161.439943485</v>
      </c>
      <c r="G59" s="434"/>
    </row>
    <row r="60" spans="2:19" ht="15.75" x14ac:dyDescent="0.25">
      <c r="C60" s="276"/>
      <c r="D60" s="276"/>
      <c r="E60" s="7"/>
      <c r="F60" s="276"/>
      <c r="G60" s="276"/>
    </row>
    <row r="61" spans="2:19" ht="15.75" x14ac:dyDescent="0.25">
      <c r="B61" t="s">
        <v>350</v>
      </c>
      <c r="C61" s="276"/>
      <c r="D61" s="276"/>
      <c r="E61" s="7"/>
      <c r="F61" s="276"/>
      <c r="G61" s="304">
        <f>(VLOOKUP(G57,'Foglio deposito'!B33:D41,3,FALSE)/1.5)</f>
        <v>16.599999999999998</v>
      </c>
    </row>
    <row r="62" spans="2:19" ht="15.75" x14ac:dyDescent="0.25">
      <c r="B62" s="10"/>
      <c r="C62" s="276"/>
      <c r="D62" s="276"/>
      <c r="E62" s="7"/>
      <c r="F62" s="183"/>
    </row>
    <row r="63" spans="2:19" x14ac:dyDescent="0.25">
      <c r="B63" t="s">
        <v>345</v>
      </c>
      <c r="C63" s="226"/>
      <c r="D63" s="226"/>
      <c r="E63" s="10" t="s">
        <v>0</v>
      </c>
      <c r="F63" s="434">
        <f>IF('Foglio deposito'!G51='Foglio deposito'!R2,'DATI '!F20,'Foglio deposito'!F59)</f>
        <v>4100000</v>
      </c>
      <c r="G63" s="434"/>
      <c r="H63">
        <f>IF('Foglio deposito'!G51='Foglio deposito'!R2,'DATI '!G18,'Foglio deposito'!G61)</f>
        <v>2.0499999999999998</v>
      </c>
    </row>
    <row r="66" spans="2:11" ht="15.75" x14ac:dyDescent="0.25">
      <c r="B66" s="300" t="s">
        <v>286</v>
      </c>
      <c r="C66" s="5"/>
      <c r="D66" s="5"/>
      <c r="E66" s="5"/>
      <c r="F66" s="5"/>
      <c r="G66" s="5"/>
      <c r="H66" s="5"/>
      <c r="I66" s="5"/>
    </row>
    <row r="67" spans="2:11" x14ac:dyDescent="0.25">
      <c r="B67" s="5"/>
      <c r="H67" s="5"/>
    </row>
    <row r="68" spans="2:11" x14ac:dyDescent="0.25">
      <c r="B68" t="s">
        <v>284</v>
      </c>
      <c r="E68" s="5" t="s">
        <v>283</v>
      </c>
      <c r="H68" s="5" t="s">
        <v>285</v>
      </c>
    </row>
    <row r="69" spans="2:11" x14ac:dyDescent="0.25">
      <c r="B69" s="5"/>
      <c r="C69" s="274">
        <f>VERIFICA!H26*VERIFICA!H6/2</f>
        <v>35.837287932034712</v>
      </c>
      <c r="F69" s="274">
        <f>VERIFICA!D26*MINA(VERIFICA!B26:C26)/2</f>
        <v>12.96</v>
      </c>
      <c r="H69" s="5"/>
      <c r="I69" s="271">
        <f>IF((VERIFICA!H26*VERIFICA!H6/(2*I71)-VERIFICA!D26/2)&lt;0,0,(VERIFICA!H26*VERIFICA!H6/(2*I71)-VERIFICA!D26/2))</f>
        <v>146.78643966017356</v>
      </c>
    </row>
    <row r="71" spans="2:11" x14ac:dyDescent="0.25">
      <c r="H71" t="s">
        <v>314</v>
      </c>
      <c r="I71" s="2">
        <f>MINA(VERIFICA!B26:C26)/2</f>
        <v>0.2</v>
      </c>
    </row>
    <row r="73" spans="2:11" x14ac:dyDescent="0.25">
      <c r="H73" t="s">
        <v>315</v>
      </c>
      <c r="I73">
        <f>I69*10^3/391.3</f>
        <v>375.12506941010361</v>
      </c>
      <c r="K73">
        <f>10*10*10*PI()</f>
        <v>3141.5926535897929</v>
      </c>
    </row>
  </sheetData>
  <mergeCells count="26">
    <mergeCell ref="R34:U34"/>
    <mergeCell ref="R37:U38"/>
    <mergeCell ref="R35:U35"/>
    <mergeCell ref="R36:U36"/>
    <mergeCell ref="R45:U46"/>
    <mergeCell ref="V35:V38"/>
    <mergeCell ref="V39:V47"/>
    <mergeCell ref="R47:U47"/>
    <mergeCell ref="R39:U39"/>
    <mergeCell ref="R40:U40"/>
    <mergeCell ref="R41:U44"/>
    <mergeCell ref="B28:C28"/>
    <mergeCell ref="D28:E28"/>
    <mergeCell ref="F63:G63"/>
    <mergeCell ref="F59:G59"/>
    <mergeCell ref="J34:M34"/>
    <mergeCell ref="H34:I35"/>
    <mergeCell ref="H44:I44"/>
    <mergeCell ref="H43:I43"/>
    <mergeCell ref="H42:I42"/>
    <mergeCell ref="H41:I41"/>
    <mergeCell ref="H40:I40"/>
    <mergeCell ref="H39:I39"/>
    <mergeCell ref="H38:I38"/>
    <mergeCell ref="H37:I37"/>
    <mergeCell ref="H36:I36"/>
  </mergeCells>
  <conditionalFormatting sqref="K4:L4">
    <cfRule type="cellIs" dxfId="2" priority="3" operator="greaterThan">
      <formula>0</formula>
    </cfRule>
  </conditionalFormatting>
  <dataValidations count="2">
    <dataValidation type="list" allowBlank="1" showInputMessage="1" showErrorMessage="1" sqref="G51">
      <formula1>mc</formula1>
    </dataValidation>
    <dataValidation type="list" allowBlank="1" showInputMessage="1" showErrorMessage="1" sqref="G57">
      <formula1>clas</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O410"/>
  <sheetViews>
    <sheetView showGridLines="0" showRowColHeaders="0" zoomScaleNormal="100" workbookViewId="0">
      <selection activeCell="J25" sqref="J25"/>
    </sheetView>
  </sheetViews>
  <sheetFormatPr defaultRowHeight="15" x14ac:dyDescent="0.25"/>
  <cols>
    <col min="1" max="1" width="4.5703125" customWidth="1"/>
    <col min="2" max="9" width="14.42578125" customWidth="1"/>
    <col min="10" max="10" width="16.28515625" customWidth="1"/>
    <col min="11" max="11" width="14.7109375" customWidth="1"/>
    <col min="12" max="13" width="13.42578125" customWidth="1"/>
    <col min="14" max="28" width="11.85546875" customWidth="1"/>
  </cols>
  <sheetData>
    <row r="1" spans="2:41" x14ac:dyDescent="0.25">
      <c r="B1" s="5"/>
      <c r="C1" s="5"/>
      <c r="D1" s="5"/>
      <c r="E1" s="5"/>
      <c r="F1" s="5"/>
      <c r="G1" s="5"/>
      <c r="H1" s="5"/>
      <c r="I1" s="5"/>
      <c r="J1" s="5"/>
      <c r="K1" s="5"/>
      <c r="L1" s="5"/>
      <c r="M1" s="5"/>
      <c r="N1" s="5"/>
      <c r="O1" s="5"/>
    </row>
    <row r="2" spans="2:41" ht="15.75" x14ac:dyDescent="0.25">
      <c r="B2" s="5"/>
      <c r="C2" s="192" t="s">
        <v>216</v>
      </c>
      <c r="D2" s="192"/>
      <c r="E2" s="192"/>
      <c r="F2" s="192"/>
      <c r="G2" s="192"/>
      <c r="H2" s="192"/>
      <c r="I2" s="192"/>
      <c r="J2" s="192"/>
      <c r="K2" s="5"/>
      <c r="L2" s="5"/>
      <c r="M2" s="5"/>
      <c r="N2" s="5"/>
      <c r="O2" s="5"/>
      <c r="P2" s="5"/>
      <c r="Q2" s="5"/>
      <c r="R2" s="5"/>
    </row>
    <row r="3" spans="2:41" x14ac:dyDescent="0.25">
      <c r="B3" s="5"/>
      <c r="C3" s="5"/>
      <c r="D3" s="5"/>
      <c r="E3" s="5"/>
      <c r="F3" s="5"/>
      <c r="G3" s="5"/>
      <c r="H3" s="5"/>
      <c r="I3" s="5"/>
      <c r="J3" s="5"/>
      <c r="K3" s="5"/>
      <c r="L3" s="5"/>
      <c r="M3" s="5"/>
      <c r="N3" s="5"/>
      <c r="O3" s="5"/>
      <c r="P3" s="5"/>
      <c r="Q3" s="5"/>
      <c r="R3" s="5"/>
    </row>
    <row r="4" spans="2:41" ht="15.75" x14ac:dyDescent="0.25">
      <c r="B4" s="7" t="s">
        <v>404</v>
      </c>
      <c r="C4" s="5"/>
      <c r="D4" s="5"/>
      <c r="E4" s="5"/>
      <c r="F4" s="5"/>
      <c r="G4" s="5"/>
      <c r="H4" s="5"/>
      <c r="I4" s="5"/>
      <c r="J4" s="5"/>
      <c r="K4" s="5"/>
      <c r="L4" s="5"/>
      <c r="M4" s="5"/>
      <c r="N4" s="5"/>
      <c r="O4" s="5"/>
      <c r="P4" s="5"/>
      <c r="Q4" s="5"/>
      <c r="R4" s="5"/>
    </row>
    <row r="5" spans="2:41" x14ac:dyDescent="0.25">
      <c r="B5" s="5"/>
      <c r="C5" s="5"/>
      <c r="D5" s="5"/>
      <c r="E5" s="5"/>
      <c r="F5" s="5"/>
      <c r="G5" s="5"/>
      <c r="H5" s="5"/>
      <c r="I5" s="5"/>
      <c r="J5" s="5"/>
      <c r="K5" s="5"/>
      <c r="L5" s="5"/>
      <c r="M5" s="5"/>
      <c r="N5" s="5"/>
      <c r="O5" s="5"/>
      <c r="P5" s="5"/>
      <c r="Q5" s="5"/>
      <c r="R5" s="5"/>
    </row>
    <row r="6" spans="2:41" ht="17.25" customHeight="1" x14ac:dyDescent="0.25">
      <c r="B6" s="5" t="s">
        <v>275</v>
      </c>
      <c r="C6" s="5"/>
      <c r="D6" s="5"/>
      <c r="E6" s="5"/>
      <c r="F6" s="5"/>
      <c r="G6" s="193" t="s">
        <v>1</v>
      </c>
      <c r="H6" s="194">
        <f>'DATI '!G25</f>
        <v>3</v>
      </c>
      <c r="I6" s="5"/>
      <c r="J6" s="5"/>
      <c r="K6" s="5"/>
      <c r="L6" s="5"/>
      <c r="M6" s="5"/>
      <c r="N6" s="5"/>
      <c r="O6" s="5"/>
      <c r="P6" s="5"/>
      <c r="Q6" s="5"/>
      <c r="R6" s="5"/>
    </row>
    <row r="7" spans="2:41" ht="17.25" customHeight="1" x14ac:dyDescent="0.25">
      <c r="B7" s="269" t="s">
        <v>273</v>
      </c>
      <c r="C7" s="5"/>
      <c r="D7" s="5"/>
      <c r="E7" s="5"/>
      <c r="F7" s="5"/>
      <c r="G7" s="259" t="s">
        <v>274</v>
      </c>
      <c r="H7" s="194">
        <f>'DATI '!G35</f>
        <v>19.5</v>
      </c>
      <c r="I7" s="5"/>
      <c r="J7" s="5"/>
      <c r="K7" s="5"/>
      <c r="L7" s="5"/>
      <c r="M7" s="5"/>
      <c r="N7" s="5"/>
      <c r="O7" s="5"/>
      <c r="P7" s="5"/>
      <c r="Q7" s="5"/>
      <c r="R7" s="5"/>
    </row>
    <row r="8" spans="2:41" ht="18" customHeight="1" x14ac:dyDescent="0.25">
      <c r="B8" s="5" t="s">
        <v>272</v>
      </c>
      <c r="C8" s="5"/>
      <c r="D8" s="5"/>
      <c r="E8" s="441" t="str">
        <f>'DATI '!B4</f>
        <v>Pareti interne ed esterne</v>
      </c>
      <c r="F8" s="441"/>
      <c r="G8" s="260" t="s">
        <v>236</v>
      </c>
      <c r="H8" s="268">
        <f>VLOOKUP(E8,'Foglio deposito'!C12:D14,2,FALSE)</f>
        <v>2</v>
      </c>
      <c r="I8" s="5"/>
      <c r="J8" s="5"/>
      <c r="K8" s="5"/>
      <c r="L8" s="5"/>
      <c r="M8" s="5"/>
      <c r="N8" s="5"/>
      <c r="O8" s="5"/>
      <c r="P8" s="5"/>
      <c r="Q8" s="5"/>
      <c r="R8" s="5"/>
      <c r="S8" s="182"/>
      <c r="T8" s="182"/>
      <c r="U8" s="182"/>
      <c r="V8" s="187"/>
      <c r="W8" s="182"/>
      <c r="X8" s="182"/>
      <c r="Y8" s="182"/>
      <c r="Z8" s="182"/>
      <c r="AA8" s="182"/>
      <c r="AB8" s="182"/>
    </row>
    <row r="9" spans="2:41" ht="18" x14ac:dyDescent="0.35">
      <c r="B9" s="5" t="s">
        <v>279</v>
      </c>
      <c r="C9" s="5"/>
      <c r="D9" s="5"/>
      <c r="E9" s="5"/>
      <c r="F9" s="5"/>
      <c r="G9" s="193" t="s">
        <v>237</v>
      </c>
      <c r="H9" s="267">
        <f>IF('DATI '!G6="si",VERIFICA!F26,'PARAMETRI SISMICI'!G51)</f>
        <v>0.49049487661461016</v>
      </c>
      <c r="I9" s="5"/>
      <c r="J9" s="5"/>
      <c r="K9" s="5"/>
      <c r="L9" s="5"/>
      <c r="M9" s="5"/>
      <c r="N9" s="5"/>
      <c r="O9" s="5"/>
      <c r="P9" s="5"/>
      <c r="Q9" s="5"/>
      <c r="R9" s="5"/>
      <c r="AO9" s="1"/>
    </row>
    <row r="10" spans="2:41" ht="18" x14ac:dyDescent="0.35">
      <c r="B10" s="186" t="s">
        <v>230</v>
      </c>
      <c r="C10" s="5"/>
      <c r="D10" s="5"/>
      <c r="E10" s="5"/>
      <c r="F10" s="5"/>
      <c r="G10" s="193" t="s">
        <v>55</v>
      </c>
      <c r="H10" s="191">
        <f>'PARAMETRI SISMICI'!G8</f>
        <v>0.26100000000000001</v>
      </c>
      <c r="I10" s="5"/>
      <c r="J10" s="5"/>
      <c r="K10" s="5"/>
      <c r="L10" s="5"/>
      <c r="M10" s="5"/>
      <c r="N10" s="5"/>
      <c r="O10" s="5"/>
      <c r="P10" s="5"/>
      <c r="Q10" s="5"/>
      <c r="R10" s="5"/>
      <c r="AO10" s="1"/>
    </row>
    <row r="11" spans="2:41" x14ac:dyDescent="0.25">
      <c r="B11" s="186" t="s">
        <v>220</v>
      </c>
      <c r="C11" s="5"/>
      <c r="D11" s="5"/>
      <c r="E11" s="5"/>
      <c r="F11" s="5"/>
      <c r="G11" s="193" t="s">
        <v>6</v>
      </c>
      <c r="H11" s="196">
        <f>'PARAMETRI SISMICI'!G23</f>
        <v>1.1531984</v>
      </c>
      <c r="I11" s="5"/>
      <c r="J11" s="5"/>
      <c r="K11" s="5"/>
      <c r="L11" s="5"/>
      <c r="M11" s="5"/>
      <c r="N11" s="5"/>
      <c r="O11" s="5"/>
      <c r="P11" s="5"/>
      <c r="Q11" s="5"/>
      <c r="R11" s="5"/>
      <c r="AO11" s="1"/>
    </row>
    <row r="12" spans="2:41" x14ac:dyDescent="0.25">
      <c r="B12" s="5" t="s">
        <v>217</v>
      </c>
      <c r="C12" s="5"/>
      <c r="D12" s="5"/>
      <c r="E12" s="5"/>
      <c r="F12" s="5"/>
      <c r="G12" s="193" t="s">
        <v>9</v>
      </c>
      <c r="H12" s="197">
        <v>9.8059999999999992</v>
      </c>
      <c r="I12" s="5"/>
      <c r="J12" s="5"/>
      <c r="K12" s="5"/>
      <c r="L12" s="5"/>
      <c r="M12" s="5"/>
      <c r="N12" s="5"/>
      <c r="O12" s="5"/>
      <c r="P12" s="5"/>
      <c r="Q12" s="5"/>
      <c r="R12" s="5"/>
      <c r="AO12" s="1"/>
    </row>
    <row r="13" spans="2:41" x14ac:dyDescent="0.25">
      <c r="B13" s="5" t="s">
        <v>239</v>
      </c>
      <c r="C13" s="5"/>
      <c r="D13" s="5"/>
      <c r="E13" s="5"/>
      <c r="F13" s="5"/>
      <c r="G13" s="193" t="s">
        <v>0</v>
      </c>
      <c r="H13" s="322">
        <f>'Foglio deposito'!F63</f>
        <v>4100000</v>
      </c>
      <c r="I13" s="204"/>
      <c r="J13" s="5"/>
      <c r="K13" s="5"/>
      <c r="L13" s="5"/>
      <c r="M13" s="5"/>
      <c r="N13" s="5"/>
      <c r="O13" s="5"/>
      <c r="P13" s="5"/>
      <c r="Q13" s="5"/>
      <c r="R13" s="5"/>
      <c r="AO13" s="1"/>
    </row>
    <row r="14" spans="2:41" x14ac:dyDescent="0.25">
      <c r="B14" s="5" t="s">
        <v>351</v>
      </c>
      <c r="C14" s="5"/>
      <c r="D14" s="5"/>
      <c r="E14" s="5"/>
      <c r="F14" s="5"/>
      <c r="G14" s="198" t="s">
        <v>5</v>
      </c>
      <c r="H14" s="199">
        <f>IF('DATI '!G8="mensola",3.516,9.87)</f>
        <v>9.8699999999999992</v>
      </c>
      <c r="I14" s="5"/>
      <c r="J14" s="5"/>
      <c r="K14" s="5"/>
      <c r="L14" s="5"/>
      <c r="M14" s="5"/>
      <c r="N14" s="5"/>
      <c r="O14" s="5"/>
      <c r="P14" s="5"/>
      <c r="Q14" s="5"/>
      <c r="R14" s="5"/>
      <c r="AO14" s="1"/>
    </row>
    <row r="15" spans="2:41" x14ac:dyDescent="0.25">
      <c r="B15" s="5" t="s">
        <v>287</v>
      </c>
      <c r="C15" s="5"/>
      <c r="D15" s="5"/>
      <c r="E15" s="5"/>
      <c r="F15" s="5"/>
      <c r="G15" s="200" t="s">
        <v>25</v>
      </c>
      <c r="H15" s="201"/>
      <c r="I15" s="5"/>
      <c r="J15" s="5"/>
      <c r="K15" s="5"/>
      <c r="L15" s="5"/>
      <c r="M15" s="5"/>
      <c r="N15" s="5"/>
      <c r="O15" s="5"/>
      <c r="P15" s="5"/>
      <c r="Q15" s="5"/>
      <c r="R15" s="5"/>
      <c r="AO15" s="1"/>
    </row>
    <row r="16" spans="2:41" ht="18" x14ac:dyDescent="0.35">
      <c r="B16" s="5" t="s">
        <v>240</v>
      </c>
      <c r="C16" s="5"/>
      <c r="D16" s="5"/>
      <c r="E16" s="5"/>
      <c r="F16" s="5"/>
      <c r="G16" s="200" t="s">
        <v>241</v>
      </c>
      <c r="H16" s="33"/>
      <c r="I16" s="5"/>
      <c r="J16" s="5"/>
      <c r="K16" s="5"/>
      <c r="L16" s="5"/>
      <c r="M16" s="5"/>
      <c r="N16" s="5"/>
      <c r="O16" s="5"/>
      <c r="P16" s="5"/>
      <c r="Q16" s="5"/>
      <c r="R16" s="5"/>
      <c r="AO16" s="1"/>
    </row>
    <row r="17" spans="2:41" ht="18" x14ac:dyDescent="0.35">
      <c r="B17" s="186" t="s">
        <v>245</v>
      </c>
      <c r="C17" s="5"/>
      <c r="D17" s="5"/>
      <c r="E17" s="5"/>
      <c r="F17" s="5"/>
      <c r="G17" s="200" t="s">
        <v>242</v>
      </c>
      <c r="H17" s="33"/>
      <c r="I17" s="5"/>
      <c r="J17" s="5"/>
      <c r="K17" s="5"/>
      <c r="L17" s="5"/>
      <c r="M17" s="5"/>
      <c r="N17" s="5"/>
      <c r="O17" s="5"/>
      <c r="P17" s="5"/>
      <c r="Q17" s="5"/>
      <c r="R17" s="5"/>
      <c r="AO17" s="1"/>
    </row>
    <row r="18" spans="2:41" ht="18" x14ac:dyDescent="0.35">
      <c r="B18" s="5" t="s">
        <v>246</v>
      </c>
      <c r="C18" s="5"/>
      <c r="D18" s="5"/>
      <c r="E18" s="5"/>
      <c r="F18" s="5"/>
      <c r="G18" s="200" t="s">
        <v>243</v>
      </c>
      <c r="H18" s="33"/>
      <c r="I18" s="5"/>
      <c r="J18" s="5"/>
      <c r="K18" s="5"/>
      <c r="L18" s="5"/>
      <c r="M18" s="5"/>
      <c r="N18" s="5"/>
      <c r="O18" s="5"/>
      <c r="P18" s="5"/>
      <c r="Q18" s="5"/>
      <c r="R18" s="5"/>
      <c r="AO18" s="1"/>
    </row>
    <row r="19" spans="2:41" x14ac:dyDescent="0.25">
      <c r="B19" s="5"/>
      <c r="C19" s="5"/>
      <c r="D19" s="5"/>
      <c r="E19" s="5"/>
      <c r="F19" s="5"/>
      <c r="G19" s="200"/>
      <c r="H19" s="33"/>
      <c r="I19" s="5"/>
      <c r="J19" s="5"/>
      <c r="K19" s="5"/>
      <c r="L19" s="5"/>
      <c r="M19" s="5"/>
      <c r="N19" s="5"/>
      <c r="O19" s="5"/>
      <c r="P19" s="5"/>
      <c r="Q19" s="5"/>
      <c r="R19" s="5"/>
      <c r="AO19" s="1"/>
    </row>
    <row r="20" spans="2:41" x14ac:dyDescent="0.25">
      <c r="B20" s="5"/>
      <c r="C20" s="5"/>
      <c r="D20" s="5"/>
      <c r="E20" s="5"/>
      <c r="F20" s="5"/>
      <c r="G20" s="200"/>
      <c r="H20" s="33"/>
      <c r="I20" s="5"/>
      <c r="J20" s="5"/>
      <c r="K20" s="5"/>
      <c r="L20" s="5"/>
      <c r="M20" s="5"/>
      <c r="N20" s="5"/>
      <c r="O20" s="5"/>
      <c r="P20" s="5"/>
      <c r="Q20" s="5"/>
      <c r="R20" s="5"/>
      <c r="AO20" s="1"/>
    </row>
    <row r="21" spans="2:41" ht="15" customHeight="1" x14ac:dyDescent="0.25">
      <c r="B21" s="5"/>
      <c r="C21" s="5"/>
      <c r="D21" s="5"/>
      <c r="E21" s="5"/>
      <c r="F21" s="5"/>
      <c r="G21" s="5"/>
      <c r="H21" s="5"/>
      <c r="I21" s="5"/>
      <c r="J21" s="5"/>
      <c r="K21" s="5"/>
      <c r="L21" s="5"/>
      <c r="M21" s="5"/>
      <c r="N21" s="5"/>
      <c r="O21" s="5"/>
      <c r="P21" s="5"/>
      <c r="Q21" s="5"/>
      <c r="R21" s="5"/>
      <c r="AO21" s="1"/>
    </row>
    <row r="22" spans="2:41" ht="20.25" customHeight="1" x14ac:dyDescent="0.25">
      <c r="B22" s="5"/>
      <c r="C22" s="5"/>
      <c r="D22" s="5"/>
      <c r="E22" s="5"/>
      <c r="F22" s="5"/>
      <c r="G22" s="5"/>
      <c r="H22" s="5"/>
      <c r="I22" s="5"/>
      <c r="J22" s="5"/>
      <c r="M22" s="5"/>
      <c r="N22" s="5"/>
      <c r="O22" s="5"/>
      <c r="P22" s="5"/>
      <c r="Q22" s="5"/>
      <c r="R22" s="5"/>
      <c r="AO22" s="1"/>
    </row>
    <row r="23" spans="2:41" ht="20.25" customHeight="1" x14ac:dyDescent="0.25">
      <c r="B23" s="5"/>
      <c r="C23" s="5"/>
      <c r="D23" s="5"/>
      <c r="E23" s="5"/>
      <c r="F23" s="5"/>
      <c r="G23" s="5"/>
      <c r="H23" s="5"/>
      <c r="I23" s="5"/>
      <c r="J23" s="5"/>
      <c r="M23" s="5"/>
      <c r="N23" s="5"/>
      <c r="O23" s="5"/>
      <c r="P23" s="5"/>
      <c r="Q23" s="5"/>
      <c r="R23" s="5"/>
      <c r="AO23" s="1"/>
    </row>
    <row r="24" spans="2:41" ht="20.25" customHeight="1" x14ac:dyDescent="0.25">
      <c r="B24" s="5"/>
      <c r="C24" s="5"/>
      <c r="D24" s="5"/>
      <c r="E24" s="5"/>
      <c r="F24" s="5"/>
      <c r="G24" s="5"/>
      <c r="H24" s="5"/>
      <c r="I24" s="5"/>
      <c r="J24" s="5"/>
      <c r="M24" s="5"/>
      <c r="N24" s="5"/>
      <c r="O24" s="5"/>
      <c r="P24" s="5"/>
      <c r="Q24" s="5"/>
      <c r="R24" s="5"/>
      <c r="AO24" s="1"/>
    </row>
    <row r="25" spans="2:41" ht="26.25" customHeight="1" x14ac:dyDescent="0.25">
      <c r="B25" s="202" t="s">
        <v>394</v>
      </c>
      <c r="C25" s="202" t="s">
        <v>395</v>
      </c>
      <c r="D25" s="203" t="s">
        <v>396</v>
      </c>
      <c r="E25" s="275" t="s">
        <v>25</v>
      </c>
      <c r="F25" s="203" t="s">
        <v>241</v>
      </c>
      <c r="G25" s="203" t="s">
        <v>242</v>
      </c>
      <c r="H25" s="203" t="s">
        <v>243</v>
      </c>
      <c r="I25" s="203" t="s">
        <v>244</v>
      </c>
      <c r="J25" s="333" t="s">
        <v>426</v>
      </c>
      <c r="K25" s="5"/>
      <c r="L25" s="5"/>
      <c r="N25" s="5"/>
      <c r="O25" s="5"/>
      <c r="P25" s="5"/>
      <c r="Q25" s="5"/>
      <c r="R25" s="5"/>
    </row>
    <row r="26" spans="2:41" ht="26.25" customHeight="1" x14ac:dyDescent="0.25">
      <c r="B26" s="273">
        <f>'DATI '!G31</f>
        <v>0.4</v>
      </c>
      <c r="C26" s="273">
        <f>'DATI '!G32</f>
        <v>6</v>
      </c>
      <c r="D26" s="271">
        <f>'Foglio deposito'!K4*MINA(B26:C26)*'DATI '!$G$10</f>
        <v>64.8</v>
      </c>
      <c r="E26" s="272">
        <f>IF(D26=0,0,D26/($H$12*'Foglio deposito'!K4))</f>
        <v>0.36712217009993886</v>
      </c>
      <c r="F26" s="195">
        <f>IF('Foglio deposito'!L4=0,0,(2*PI()*$H$6^2)/$H$14*(E26/($H$13*'Foglio deposito'!$L4))^0.5)</f>
        <v>9.5839295701231099E-3</v>
      </c>
      <c r="G26" s="197">
        <f>IF('Foglio deposito'!L4=0,0,IF($H$10*$H$11*((3*(1+'DATI '!$G$35/'Foglio deposito'!$N$11))/(1+(1-$F26/$H$9)^2)-0.5)&gt;$H$10*$H$11,$H$10*$H$11*((3*(1+'DATI '!$G$35/'Foglio deposito'!$N$11))/(1+(1-$F26/$H$9)^2)-0.5),$H$10*$H$11))</f>
        <v>0.73739275580318331</v>
      </c>
      <c r="H26" s="271">
        <f>$G26*$D26/$H$8</f>
        <v>23.891525288023139</v>
      </c>
      <c r="I26" s="306">
        <f>IF('DATI '!F39='Foglio deposito'!P2,0,H26/$H$6)</f>
        <v>7.96384176267438</v>
      </c>
      <c r="J26" s="274">
        <f>VLOOKUP(J25,'Foglio deposito'!R54:S55,2,FALSE)</f>
        <v>17.918643966017356</v>
      </c>
      <c r="K26" s="5"/>
      <c r="L26" s="5"/>
      <c r="N26" s="5"/>
      <c r="O26" s="5"/>
      <c r="P26" s="5"/>
      <c r="Q26" s="5"/>
      <c r="R26" s="5"/>
    </row>
    <row r="27" spans="2:41" x14ac:dyDescent="0.25">
      <c r="B27" s="5"/>
      <c r="C27" s="5"/>
      <c r="D27" s="5"/>
      <c r="E27" s="5"/>
      <c r="F27" s="5"/>
      <c r="G27" s="5"/>
      <c r="H27" s="5"/>
      <c r="I27" s="5"/>
      <c r="J27" s="5"/>
      <c r="K27" s="5"/>
      <c r="O27" s="5"/>
      <c r="P27" s="5"/>
      <c r="Q27" s="5"/>
      <c r="R27" s="5"/>
    </row>
    <row r="28" spans="2:41" x14ac:dyDescent="0.25">
      <c r="B28" s="5"/>
      <c r="C28" s="5"/>
      <c r="D28" s="5"/>
      <c r="E28" s="5"/>
      <c r="F28" s="5"/>
      <c r="G28" s="5"/>
      <c r="H28" s="5"/>
      <c r="I28" s="5"/>
      <c r="J28" s="5"/>
      <c r="K28" s="5"/>
      <c r="O28" s="5"/>
      <c r="P28" s="5"/>
      <c r="Q28" s="5"/>
      <c r="R28" s="5"/>
    </row>
    <row r="29" spans="2:41" ht="15.75" x14ac:dyDescent="0.25">
      <c r="B29" s="7" t="s">
        <v>405</v>
      </c>
      <c r="C29" s="5"/>
      <c r="D29" s="5"/>
      <c r="E29" s="5"/>
      <c r="F29" s="5"/>
      <c r="G29" s="5"/>
      <c r="H29" s="5"/>
      <c r="I29" s="5"/>
      <c r="J29" s="5"/>
      <c r="K29" s="5"/>
      <c r="O29" s="5"/>
      <c r="P29" s="5"/>
      <c r="Q29" s="5"/>
      <c r="R29" s="5"/>
    </row>
    <row r="30" spans="2:41" x14ac:dyDescent="0.25">
      <c r="B30" s="5"/>
      <c r="C30" s="5"/>
      <c r="D30" s="5"/>
      <c r="E30" s="5"/>
      <c r="F30" s="5"/>
      <c r="G30" s="5"/>
      <c r="H30" s="5"/>
      <c r="I30" s="5"/>
      <c r="J30" s="5"/>
      <c r="K30" s="5"/>
      <c r="O30" s="5"/>
      <c r="P30" s="5"/>
      <c r="Q30" s="5"/>
      <c r="R30" s="5"/>
    </row>
    <row r="31" spans="2:41" ht="36.75" customHeight="1" x14ac:dyDescent="0.25">
      <c r="B31" s="202" t="s">
        <v>394</v>
      </c>
      <c r="C31" s="202" t="s">
        <v>395</v>
      </c>
      <c r="D31" s="314" t="s">
        <v>373</v>
      </c>
      <c r="E31" s="314" t="s">
        <v>374</v>
      </c>
      <c r="F31" s="314" t="s">
        <v>370</v>
      </c>
      <c r="G31" s="314" t="s">
        <v>371</v>
      </c>
      <c r="H31" s="314" t="s">
        <v>375</v>
      </c>
      <c r="I31" s="314" t="s">
        <v>372</v>
      </c>
      <c r="J31" s="203" t="s">
        <v>425</v>
      </c>
      <c r="K31" s="5"/>
      <c r="L31" s="5"/>
      <c r="M31" s="5"/>
      <c r="N31" s="5"/>
      <c r="O31" s="5"/>
      <c r="P31" s="5"/>
      <c r="Q31" s="5"/>
      <c r="R31" s="5"/>
    </row>
    <row r="32" spans="2:41" ht="26.25" customHeight="1" x14ac:dyDescent="0.25">
      <c r="B32" s="273">
        <f>B26</f>
        <v>0.4</v>
      </c>
      <c r="C32" s="273">
        <f>C26</f>
        <v>6</v>
      </c>
      <c r="D32" s="321">
        <f>'DATI '!G35+'DATI '!G25/2</f>
        <v>21</v>
      </c>
      <c r="E32" s="321">
        <f>'DATI '!G35-'DATI '!G25/2</f>
        <v>18</v>
      </c>
      <c r="F32" s="307">
        <f>VLOOKUP(VERIFICA!D32,'dati nascosti vento'!P108:R208,3,TRUE)</f>
        <v>1.1089893733774847</v>
      </c>
      <c r="G32" s="307">
        <f>VLOOKUP(VERIFICA!E32,'dati nascosti vento'!P108:R208,3,TRUE)</f>
        <v>1.0541049615516402</v>
      </c>
      <c r="H32" s="307">
        <f>IF('DATI '!F39='Foglio deposito'!P4,0,AVERAGE(F32:G32))</f>
        <v>1.0815471674645625</v>
      </c>
      <c r="I32" s="306">
        <f>H32*MAXA('DATI '!G31:G32)</f>
        <v>6.4892830047873744</v>
      </c>
      <c r="J32" s="274">
        <f>IF('DATI '!G8="mensola",(I32*$H$6^2)/2,(I32*$H$6^2)/8)</f>
        <v>7.3004433803857962</v>
      </c>
      <c r="K32" s="5"/>
      <c r="L32" s="5"/>
      <c r="M32" s="5"/>
      <c r="O32" s="5"/>
      <c r="P32" s="5"/>
      <c r="Q32" s="5"/>
      <c r="R32" s="5"/>
    </row>
    <row r="33" spans="2:18" x14ac:dyDescent="0.25">
      <c r="B33" s="5"/>
      <c r="C33" s="5"/>
      <c r="D33" s="5"/>
      <c r="E33" s="5"/>
      <c r="F33" s="5"/>
      <c r="G33" s="5"/>
      <c r="H33" s="5"/>
      <c r="I33" s="5"/>
      <c r="J33" s="5"/>
      <c r="K33" s="5"/>
      <c r="O33" s="5"/>
      <c r="P33" s="5"/>
      <c r="Q33" s="5"/>
      <c r="R33" s="5"/>
    </row>
    <row r="34" spans="2:18" ht="15.75" x14ac:dyDescent="0.25">
      <c r="B34" s="7" t="s">
        <v>406</v>
      </c>
      <c r="C34" s="5"/>
      <c r="D34" s="5"/>
      <c r="E34" s="5"/>
      <c r="F34" s="5"/>
      <c r="G34" s="5"/>
      <c r="H34" s="5"/>
      <c r="I34" s="5"/>
      <c r="J34" s="5"/>
      <c r="K34" s="5"/>
      <c r="L34" s="5"/>
      <c r="M34" s="5"/>
      <c r="N34" s="5"/>
      <c r="O34" s="5"/>
      <c r="P34" s="5"/>
      <c r="Q34" s="5"/>
      <c r="R34" s="5"/>
    </row>
    <row r="35" spans="2:18" x14ac:dyDescent="0.25">
      <c r="B35" s="5"/>
      <c r="C35" s="5"/>
      <c r="D35" s="5"/>
      <c r="E35" s="5"/>
      <c r="F35" s="5"/>
      <c r="G35" s="5"/>
      <c r="H35" s="5"/>
      <c r="I35" s="5"/>
      <c r="J35" s="5"/>
      <c r="K35" s="5"/>
      <c r="L35" s="5"/>
      <c r="M35" s="5"/>
      <c r="N35" s="5"/>
      <c r="O35" s="5"/>
      <c r="P35" s="5"/>
      <c r="Q35" s="5"/>
      <c r="R35" s="5"/>
    </row>
    <row r="36" spans="2:18" ht="18" x14ac:dyDescent="0.25">
      <c r="B36" s="5" t="s">
        <v>378</v>
      </c>
      <c r="C36" s="5"/>
      <c r="D36" s="5"/>
      <c r="E36" s="5"/>
      <c r="F36" s="309" t="s">
        <v>244</v>
      </c>
      <c r="G36" s="306">
        <f>I26+I32</f>
        <v>14.453124767461755</v>
      </c>
      <c r="H36" s="5"/>
      <c r="I36" s="5"/>
      <c r="J36" s="5"/>
      <c r="K36" s="5"/>
      <c r="L36" s="5"/>
      <c r="M36" s="5"/>
      <c r="N36" s="5"/>
      <c r="O36" s="5"/>
      <c r="P36" s="5"/>
      <c r="Q36" s="5"/>
      <c r="R36" s="5"/>
    </row>
    <row r="37" spans="2:18" ht="18" x14ac:dyDescent="0.25">
      <c r="B37" s="5" t="s">
        <v>379</v>
      </c>
      <c r="C37" s="5"/>
      <c r="D37" s="5"/>
      <c r="E37" s="5"/>
      <c r="F37" s="310" t="s">
        <v>313</v>
      </c>
      <c r="G37" s="274">
        <f>J32+VERIFICA!J26</f>
        <v>25.219087346403153</v>
      </c>
      <c r="H37" s="5"/>
      <c r="I37" s="5"/>
      <c r="J37" s="5"/>
      <c r="K37" s="5"/>
      <c r="L37" s="5"/>
      <c r="M37" s="5"/>
      <c r="N37" s="5"/>
      <c r="O37" s="5"/>
      <c r="P37" s="5"/>
      <c r="Q37" s="5"/>
      <c r="R37" s="5"/>
    </row>
    <row r="38" spans="2:18" x14ac:dyDescent="0.25">
      <c r="B38" s="5"/>
      <c r="C38" s="5"/>
      <c r="D38" s="5"/>
      <c r="E38" s="5"/>
      <c r="F38" s="309"/>
      <c r="G38" s="315"/>
      <c r="H38" s="5"/>
      <c r="K38" s="5"/>
      <c r="L38" s="5"/>
      <c r="M38" s="5"/>
      <c r="N38" s="5"/>
      <c r="O38" s="5"/>
      <c r="P38" s="5"/>
      <c r="Q38" s="5"/>
      <c r="R38" s="5"/>
    </row>
    <row r="39" spans="2:18" x14ac:dyDescent="0.25">
      <c r="B39" s="5"/>
      <c r="C39" s="5"/>
      <c r="D39" s="5"/>
      <c r="E39" s="5"/>
      <c r="F39" s="309"/>
      <c r="G39" s="315"/>
      <c r="H39" s="5"/>
      <c r="K39" s="5"/>
      <c r="L39" s="5"/>
      <c r="M39" s="5"/>
      <c r="N39" s="5"/>
      <c r="O39" s="5"/>
      <c r="P39" s="5"/>
      <c r="Q39" s="5"/>
      <c r="R39" s="5"/>
    </row>
    <row r="40" spans="2:18" x14ac:dyDescent="0.25">
      <c r="B40" s="5"/>
      <c r="C40" s="5"/>
      <c r="D40" s="5"/>
      <c r="E40" s="5"/>
      <c r="F40" s="309"/>
      <c r="G40" s="315"/>
      <c r="H40" s="5"/>
      <c r="K40" s="5"/>
      <c r="L40" s="5"/>
      <c r="M40" s="5"/>
      <c r="N40" s="5"/>
      <c r="O40" s="5"/>
      <c r="P40" s="5"/>
      <c r="Q40" s="5"/>
      <c r="R40" s="5"/>
    </row>
    <row r="41" spans="2:18" x14ac:dyDescent="0.25">
      <c r="B41" s="5"/>
      <c r="C41" s="5"/>
      <c r="D41" s="5"/>
      <c r="E41" s="5"/>
      <c r="F41" s="309"/>
      <c r="G41" s="315"/>
      <c r="H41" s="5"/>
      <c r="K41" s="5"/>
      <c r="L41" s="5"/>
      <c r="M41" s="5"/>
      <c r="N41" s="5"/>
      <c r="O41" s="5"/>
      <c r="P41" s="5"/>
      <c r="Q41" s="5"/>
      <c r="R41" s="5"/>
    </row>
    <row r="42" spans="2:18" x14ac:dyDescent="0.25">
      <c r="B42" s="5"/>
      <c r="C42" s="5"/>
      <c r="D42" s="5"/>
      <c r="E42" s="5"/>
      <c r="F42" s="309"/>
      <c r="G42" s="315"/>
      <c r="H42" s="5"/>
      <c r="K42" s="5"/>
      <c r="L42" s="5"/>
      <c r="M42" s="5"/>
      <c r="N42" s="5"/>
      <c r="O42" s="5"/>
      <c r="P42" s="5"/>
      <c r="Q42" s="5"/>
      <c r="R42" s="5"/>
    </row>
    <row r="43" spans="2:18" x14ac:dyDescent="0.25">
      <c r="B43" s="5"/>
      <c r="C43" s="5"/>
      <c r="D43" s="5"/>
      <c r="E43" s="5"/>
      <c r="F43" s="309"/>
      <c r="G43" s="315"/>
      <c r="H43" s="5"/>
      <c r="K43" s="5"/>
      <c r="L43" s="5"/>
      <c r="M43" s="5"/>
      <c r="N43" s="5"/>
      <c r="O43" s="5"/>
      <c r="P43" s="5"/>
      <c r="Q43" s="5"/>
      <c r="R43" s="5"/>
    </row>
    <row r="44" spans="2:18" x14ac:dyDescent="0.25">
      <c r="B44" s="5"/>
      <c r="C44" s="5"/>
      <c r="D44" s="5"/>
      <c r="E44" s="5"/>
      <c r="F44" s="309"/>
      <c r="G44" s="315"/>
      <c r="H44" s="5"/>
      <c r="K44" s="5"/>
      <c r="L44" s="5"/>
      <c r="M44" s="5"/>
      <c r="N44" s="5"/>
      <c r="O44" s="5"/>
      <c r="P44" s="5"/>
      <c r="Q44" s="5"/>
      <c r="R44" s="5"/>
    </row>
    <row r="45" spans="2:18" x14ac:dyDescent="0.25">
      <c r="B45" s="5"/>
      <c r="C45" s="5"/>
      <c r="D45" s="5"/>
      <c r="E45" s="5"/>
      <c r="F45" s="309"/>
      <c r="G45" s="315"/>
      <c r="H45" s="5"/>
      <c r="K45" s="5"/>
      <c r="L45" s="5"/>
      <c r="M45" s="5"/>
      <c r="N45" s="5"/>
      <c r="O45" s="5"/>
      <c r="P45" s="5"/>
      <c r="Q45" s="5"/>
      <c r="R45" s="5"/>
    </row>
    <row r="46" spans="2:18" x14ac:dyDescent="0.25">
      <c r="B46" s="5"/>
      <c r="C46" s="5"/>
      <c r="D46" s="5"/>
      <c r="E46" s="5"/>
      <c r="F46" s="309"/>
      <c r="G46" s="315"/>
      <c r="H46" s="5"/>
      <c r="K46" s="5"/>
      <c r="L46" s="5"/>
      <c r="M46" s="5"/>
      <c r="N46" s="5"/>
      <c r="O46" s="5"/>
      <c r="P46" s="5"/>
      <c r="Q46" s="5"/>
      <c r="R46" s="5"/>
    </row>
    <row r="47" spans="2:18" x14ac:dyDescent="0.25">
      <c r="B47" s="5"/>
      <c r="C47" s="5"/>
      <c r="D47" s="5"/>
      <c r="E47" s="5"/>
      <c r="F47" s="309"/>
      <c r="G47" s="315"/>
      <c r="H47" s="5"/>
      <c r="K47" s="5"/>
      <c r="L47" s="5"/>
      <c r="M47" s="5"/>
      <c r="N47" s="5"/>
      <c r="O47" s="5"/>
      <c r="P47" s="5"/>
      <c r="Q47" s="5"/>
      <c r="R47" s="5"/>
    </row>
    <row r="48" spans="2:18" x14ac:dyDescent="0.25">
      <c r="B48" s="5"/>
      <c r="C48" s="5"/>
      <c r="D48" s="5"/>
      <c r="E48" s="5"/>
      <c r="F48" s="309"/>
      <c r="G48" s="315"/>
      <c r="H48" s="5"/>
      <c r="K48" s="5"/>
      <c r="L48" s="5"/>
      <c r="M48" s="5"/>
      <c r="N48" s="5"/>
      <c r="O48" s="5"/>
      <c r="P48" s="5"/>
      <c r="Q48" s="5"/>
      <c r="R48" s="5"/>
    </row>
    <row r="49" spans="2:18" x14ac:dyDescent="0.25">
      <c r="B49" s="5"/>
      <c r="C49" s="5"/>
      <c r="D49" s="5"/>
      <c r="E49" s="5"/>
      <c r="F49" s="309"/>
      <c r="G49" s="315"/>
      <c r="H49" s="5"/>
      <c r="K49" s="5"/>
      <c r="L49" s="5"/>
      <c r="M49" s="5"/>
      <c r="N49" s="5"/>
      <c r="O49" s="5"/>
      <c r="P49" s="5"/>
      <c r="Q49" s="5"/>
      <c r="R49" s="5"/>
    </row>
    <row r="50" spans="2:18" x14ac:dyDescent="0.25">
      <c r="B50" s="5"/>
      <c r="C50" s="5"/>
      <c r="D50" s="5"/>
      <c r="E50" s="5"/>
      <c r="F50" s="309"/>
      <c r="G50" s="315"/>
      <c r="H50" s="5"/>
      <c r="K50" s="5"/>
      <c r="L50" s="5"/>
      <c r="M50" s="5"/>
      <c r="N50" s="5"/>
      <c r="O50" s="5"/>
      <c r="P50" s="5"/>
      <c r="Q50" s="5"/>
      <c r="R50" s="5"/>
    </row>
    <row r="51" spans="2:18" x14ac:dyDescent="0.25">
      <c r="B51" s="5"/>
      <c r="C51" s="5"/>
      <c r="D51" s="5"/>
      <c r="E51" s="5"/>
      <c r="F51" s="309"/>
      <c r="G51" s="315"/>
      <c r="H51" s="5"/>
      <c r="K51" s="5"/>
      <c r="L51" s="5"/>
      <c r="M51" s="5"/>
      <c r="N51" s="5"/>
      <c r="O51" s="5"/>
      <c r="P51" s="5"/>
      <c r="Q51" s="5"/>
      <c r="R51" s="5"/>
    </row>
    <row r="52" spans="2:18" x14ac:dyDescent="0.25">
      <c r="B52" s="5"/>
      <c r="C52" s="5"/>
      <c r="D52" s="5"/>
      <c r="E52" s="5"/>
      <c r="F52" s="309"/>
      <c r="G52" s="315"/>
      <c r="H52" s="5"/>
      <c r="K52" s="5"/>
      <c r="L52" s="5"/>
      <c r="M52" s="5"/>
      <c r="N52" s="5"/>
      <c r="O52" s="5"/>
      <c r="P52" s="5"/>
      <c r="Q52" s="5"/>
      <c r="R52" s="5"/>
    </row>
    <row r="53" spans="2:18" x14ac:dyDescent="0.25">
      <c r="B53" s="5"/>
      <c r="C53" s="5"/>
      <c r="D53" s="5"/>
      <c r="E53" s="5"/>
      <c r="F53" s="309"/>
      <c r="G53" s="315"/>
      <c r="H53" s="5"/>
      <c r="K53" s="5"/>
      <c r="L53" s="5"/>
      <c r="M53" s="5"/>
      <c r="N53" s="5"/>
      <c r="O53" s="5"/>
      <c r="P53" s="5"/>
      <c r="Q53" s="5"/>
      <c r="R53" s="5"/>
    </row>
    <row r="54" spans="2:18" x14ac:dyDescent="0.25">
      <c r="B54" s="5"/>
      <c r="C54" s="5"/>
      <c r="D54" s="5"/>
      <c r="E54" s="5"/>
      <c r="F54" s="309"/>
      <c r="G54" s="315"/>
      <c r="H54" s="5"/>
      <c r="K54" s="5"/>
      <c r="L54" s="5"/>
      <c r="M54" s="5"/>
      <c r="N54" s="5"/>
      <c r="O54" s="5"/>
      <c r="P54" s="5"/>
      <c r="Q54" s="5"/>
      <c r="R54" s="5"/>
    </row>
    <row r="55" spans="2:18" x14ac:dyDescent="0.25">
      <c r="B55" s="5"/>
      <c r="C55" s="5"/>
      <c r="D55" s="5"/>
      <c r="E55" s="5"/>
      <c r="F55" s="309"/>
      <c r="G55" s="315"/>
      <c r="H55" s="5"/>
      <c r="K55" s="5"/>
      <c r="L55" s="5"/>
      <c r="M55" s="5"/>
      <c r="N55" s="5"/>
      <c r="O55" s="5"/>
      <c r="P55" s="5"/>
      <c r="Q55" s="5"/>
      <c r="R55" s="5"/>
    </row>
    <row r="56" spans="2:18" x14ac:dyDescent="0.25">
      <c r="B56" s="5"/>
      <c r="C56" s="5"/>
      <c r="D56" s="5"/>
      <c r="E56" s="5"/>
      <c r="F56" s="309"/>
      <c r="G56" s="315"/>
      <c r="H56" s="5"/>
      <c r="K56" s="5"/>
      <c r="L56" s="5"/>
      <c r="M56" s="5"/>
      <c r="N56" s="5"/>
      <c r="O56" s="5"/>
      <c r="P56" s="5"/>
      <c r="Q56" s="5"/>
      <c r="R56" s="5"/>
    </row>
    <row r="57" spans="2:18" x14ac:dyDescent="0.25">
      <c r="B57" s="5"/>
      <c r="C57" s="5"/>
      <c r="D57" s="5"/>
      <c r="E57" s="5"/>
      <c r="F57" s="309"/>
      <c r="G57" s="315"/>
      <c r="H57" s="5"/>
      <c r="K57" s="5"/>
      <c r="L57" s="5"/>
      <c r="M57" s="5"/>
      <c r="N57" s="5"/>
      <c r="O57" s="5"/>
      <c r="P57" s="5"/>
      <c r="Q57" s="5"/>
      <c r="R57" s="5"/>
    </row>
    <row r="58" spans="2:18" x14ac:dyDescent="0.25">
      <c r="B58" s="5"/>
      <c r="C58" s="5"/>
      <c r="D58" s="5"/>
      <c r="E58" s="5"/>
      <c r="F58" s="309"/>
      <c r="G58" s="315"/>
      <c r="H58" s="5"/>
      <c r="K58" s="5"/>
      <c r="L58" s="5"/>
      <c r="M58" s="5"/>
      <c r="N58" s="5"/>
      <c r="O58" s="5"/>
      <c r="P58" s="5"/>
      <c r="Q58" s="5"/>
      <c r="R58" s="5"/>
    </row>
    <row r="59" spans="2:18" x14ac:dyDescent="0.25">
      <c r="B59" s="5"/>
      <c r="C59" s="5"/>
      <c r="D59" s="5"/>
      <c r="E59" s="5"/>
      <c r="F59" s="309"/>
      <c r="G59" s="315"/>
      <c r="H59" s="5"/>
      <c r="K59" s="5"/>
      <c r="L59" s="5"/>
      <c r="M59" s="5"/>
      <c r="N59" s="5"/>
      <c r="O59" s="5"/>
      <c r="P59" s="5"/>
      <c r="Q59" s="5"/>
      <c r="R59" s="5"/>
    </row>
    <row r="60" spans="2:18" x14ac:dyDescent="0.25">
      <c r="B60" s="5"/>
      <c r="C60" s="5"/>
      <c r="D60" s="5"/>
      <c r="E60" s="5"/>
      <c r="F60" s="309"/>
      <c r="G60" s="315"/>
      <c r="H60" s="5"/>
      <c r="K60" s="5"/>
      <c r="L60" s="5"/>
      <c r="M60" s="5"/>
      <c r="N60" s="5"/>
      <c r="O60" s="5"/>
      <c r="P60" s="5"/>
      <c r="Q60" s="5"/>
      <c r="R60" s="5"/>
    </row>
    <row r="61" spans="2:18" x14ac:dyDescent="0.25">
      <c r="B61" s="5"/>
      <c r="C61" s="5"/>
      <c r="D61" s="5"/>
      <c r="E61" s="5"/>
      <c r="F61" s="309"/>
      <c r="G61" s="315"/>
      <c r="H61" s="5"/>
      <c r="K61" s="5"/>
      <c r="L61" s="5"/>
      <c r="M61" s="5"/>
      <c r="N61" s="5"/>
      <c r="O61" s="5"/>
      <c r="P61" s="5"/>
      <c r="Q61" s="5"/>
      <c r="R61" s="5"/>
    </row>
    <row r="62" spans="2:18" x14ac:dyDescent="0.25">
      <c r="B62" s="5"/>
      <c r="C62" s="5"/>
      <c r="D62" s="5"/>
      <c r="E62" s="5"/>
      <c r="F62" s="309"/>
      <c r="G62" s="315"/>
      <c r="H62" s="5"/>
      <c r="K62" s="5"/>
      <c r="L62" s="5"/>
      <c r="M62" s="5"/>
      <c r="N62" s="5"/>
      <c r="O62" s="5"/>
      <c r="P62" s="5"/>
      <c r="Q62" s="5"/>
      <c r="R62" s="5"/>
    </row>
    <row r="63" spans="2:18" ht="16.5" customHeight="1" x14ac:dyDescent="0.25">
      <c r="K63" s="5"/>
      <c r="N63" s="5"/>
      <c r="O63" s="5"/>
      <c r="P63" s="5"/>
      <c r="Q63" s="5"/>
      <c r="R63" s="5"/>
    </row>
    <row r="64" spans="2:18" ht="15" customHeight="1" x14ac:dyDescent="0.25">
      <c r="B64" s="7" t="s">
        <v>408</v>
      </c>
      <c r="L64" s="258"/>
      <c r="M64" s="258"/>
      <c r="O64" s="5"/>
      <c r="P64" s="5"/>
      <c r="Q64" s="5"/>
      <c r="R64" s="5"/>
    </row>
    <row r="65" spans="2:18" ht="15" customHeight="1" x14ac:dyDescent="0.25">
      <c r="J65" s="258"/>
      <c r="K65" s="258"/>
      <c r="L65" s="258"/>
      <c r="M65" s="258"/>
      <c r="N65" s="5"/>
      <c r="O65" s="5"/>
      <c r="P65" s="5"/>
      <c r="Q65" s="5"/>
      <c r="R65" s="5"/>
    </row>
    <row r="66" spans="2:18" ht="15" customHeight="1" x14ac:dyDescent="0.25">
      <c r="K66" s="258"/>
      <c r="L66" s="258"/>
      <c r="M66" s="258"/>
      <c r="N66" s="5"/>
      <c r="O66" s="5"/>
      <c r="P66" s="5"/>
      <c r="Q66" s="5"/>
      <c r="R66" s="5"/>
    </row>
    <row r="67" spans="2:18" ht="15" customHeight="1" x14ac:dyDescent="0.25">
      <c r="K67" s="258"/>
      <c r="L67" s="258"/>
      <c r="O67" s="5"/>
      <c r="P67" s="5"/>
      <c r="Q67" s="5"/>
      <c r="R67" s="5"/>
    </row>
    <row r="68" spans="2:18" ht="15" customHeight="1" x14ac:dyDescent="0.25">
      <c r="B68" s="5"/>
      <c r="K68" s="67"/>
      <c r="L68" s="67"/>
      <c r="O68" s="5"/>
      <c r="P68" s="5"/>
      <c r="Q68" s="5"/>
      <c r="R68" s="5"/>
    </row>
    <row r="69" spans="2:18" ht="15" customHeight="1" x14ac:dyDescent="0.25">
      <c r="B69" s="5"/>
      <c r="C69" s="5"/>
      <c r="D69" s="5"/>
      <c r="E69" s="5"/>
      <c r="F69" s="5"/>
      <c r="G69" s="5"/>
      <c r="L69" s="5"/>
      <c r="P69" s="5"/>
      <c r="Q69" s="5"/>
      <c r="R69" s="5"/>
    </row>
    <row r="70" spans="2:18" ht="15" customHeight="1" x14ac:dyDescent="0.25">
      <c r="G70" s="5"/>
      <c r="H70" s="5"/>
      <c r="L70" s="5"/>
      <c r="M70" s="5"/>
      <c r="P70" s="5"/>
      <c r="Q70" s="5"/>
      <c r="R70" s="5"/>
    </row>
    <row r="71" spans="2:18" ht="15" customHeight="1" x14ac:dyDescent="0.25">
      <c r="L71" s="5"/>
      <c r="M71" s="5"/>
      <c r="P71" s="5"/>
      <c r="Q71" s="5"/>
      <c r="R71" s="5"/>
    </row>
    <row r="72" spans="2:18" ht="15" customHeight="1" x14ac:dyDescent="0.25">
      <c r="L72" s="5"/>
      <c r="M72" s="5"/>
      <c r="N72" s="5"/>
      <c r="O72" s="5"/>
      <c r="P72" s="5"/>
      <c r="Q72" s="5"/>
      <c r="R72" s="5"/>
    </row>
    <row r="73" spans="2:18" ht="15" customHeight="1" x14ac:dyDescent="0.25">
      <c r="L73" s="5"/>
      <c r="M73" s="5"/>
      <c r="N73" s="5"/>
      <c r="O73" s="5"/>
      <c r="P73" s="5"/>
      <c r="Q73" s="5"/>
      <c r="R73" s="5"/>
    </row>
    <row r="74" spans="2:18" ht="15" customHeight="1" x14ac:dyDescent="0.25">
      <c r="J74" s="5"/>
      <c r="K74" s="5"/>
      <c r="L74" s="5"/>
      <c r="M74" s="5"/>
      <c r="N74" s="5"/>
      <c r="O74" s="5"/>
      <c r="P74" s="5"/>
      <c r="Q74" s="5"/>
      <c r="R74" s="5"/>
    </row>
    <row r="75" spans="2:18" ht="15" customHeight="1" x14ac:dyDescent="0.25">
      <c r="B75" s="5"/>
      <c r="H75" s="5"/>
      <c r="J75" s="5"/>
      <c r="K75" s="5"/>
      <c r="L75" s="5"/>
      <c r="M75" s="5"/>
      <c r="N75" s="5"/>
      <c r="O75" s="5"/>
      <c r="P75" s="5"/>
      <c r="Q75" s="5"/>
      <c r="R75" s="5"/>
    </row>
    <row r="76" spans="2:18" ht="15" customHeight="1" x14ac:dyDescent="0.25">
      <c r="B76" s="5"/>
      <c r="H76" s="5"/>
      <c r="J76" s="5"/>
      <c r="K76" s="5"/>
      <c r="L76" s="5"/>
      <c r="M76" s="5"/>
      <c r="N76" s="5"/>
      <c r="O76" s="5"/>
      <c r="P76" s="5"/>
      <c r="Q76" s="5"/>
      <c r="R76" s="5"/>
    </row>
    <row r="77" spans="2:18" ht="15" customHeight="1" x14ac:dyDescent="0.25">
      <c r="B77" s="5"/>
      <c r="H77" s="5"/>
      <c r="J77" s="5"/>
      <c r="K77" s="5"/>
      <c r="L77" s="5"/>
      <c r="M77" s="5"/>
      <c r="N77" s="5"/>
      <c r="O77" s="5"/>
      <c r="P77" s="5"/>
      <c r="Q77" s="5"/>
      <c r="R77" s="5"/>
    </row>
    <row r="78" spans="2:18" ht="15" customHeight="1" x14ac:dyDescent="3.5">
      <c r="B78" s="5"/>
      <c r="G78" s="277" t="s">
        <v>288</v>
      </c>
      <c r="H78" s="5"/>
      <c r="J78" s="5"/>
      <c r="K78" s="5"/>
      <c r="L78" s="5"/>
      <c r="M78" s="5"/>
      <c r="N78" s="5"/>
      <c r="O78" s="5"/>
      <c r="P78" s="5"/>
      <c r="Q78" s="5"/>
      <c r="R78" s="5"/>
    </row>
    <row r="79" spans="2:18" ht="15" customHeight="1" x14ac:dyDescent="0.25">
      <c r="B79" s="5"/>
      <c r="H79" s="5"/>
      <c r="J79" s="5"/>
      <c r="K79" s="5"/>
      <c r="L79" s="5"/>
      <c r="M79" s="5"/>
      <c r="N79" s="5"/>
      <c r="O79" s="5"/>
      <c r="P79" s="5"/>
      <c r="Q79" s="5"/>
      <c r="R79" s="5"/>
    </row>
    <row r="80" spans="2:18" ht="15" customHeight="1" x14ac:dyDescent="0.25">
      <c r="B80" s="5"/>
      <c r="H80" s="5"/>
      <c r="J80" s="5"/>
      <c r="K80" s="5"/>
      <c r="L80" s="5"/>
      <c r="M80" s="5"/>
      <c r="N80" s="5"/>
      <c r="O80" s="5"/>
      <c r="P80" s="5"/>
      <c r="Q80" s="5"/>
      <c r="R80" s="5"/>
    </row>
    <row r="81" spans="2:18" ht="15" customHeight="1" x14ac:dyDescent="0.25">
      <c r="B81" s="5"/>
      <c r="H81" s="5"/>
      <c r="J81" s="5"/>
      <c r="K81" s="5"/>
      <c r="L81" s="5"/>
      <c r="M81" s="5"/>
      <c r="N81" s="5"/>
      <c r="O81" s="5"/>
      <c r="P81" s="5"/>
      <c r="Q81" s="5"/>
      <c r="R81" s="5"/>
    </row>
    <row r="82" spans="2:18" x14ac:dyDescent="0.25">
      <c r="B82" s="5"/>
      <c r="H82" s="5"/>
      <c r="K82" s="5"/>
      <c r="L82" s="5"/>
      <c r="M82" s="5"/>
      <c r="N82" s="5"/>
      <c r="O82" s="5"/>
      <c r="P82" s="5"/>
      <c r="Q82" s="5"/>
      <c r="R82" s="5"/>
    </row>
    <row r="83" spans="2:18" x14ac:dyDescent="0.25">
      <c r="H83" s="5"/>
      <c r="L83" s="5"/>
      <c r="M83" s="5"/>
      <c r="N83" s="5"/>
      <c r="O83" s="5"/>
      <c r="P83" s="5"/>
      <c r="Q83" s="5"/>
      <c r="R83" s="5"/>
    </row>
    <row r="84" spans="2:18" x14ac:dyDescent="0.25">
      <c r="B84" s="5"/>
      <c r="C84" s="5"/>
      <c r="G84" s="5"/>
      <c r="H84" s="5"/>
      <c r="Q84" s="5"/>
      <c r="R84" s="5"/>
    </row>
    <row r="85" spans="2:18" x14ac:dyDescent="0.25">
      <c r="B85" s="5"/>
      <c r="C85" s="5"/>
      <c r="G85" s="5"/>
      <c r="H85" s="5"/>
      <c r="Q85" s="5"/>
      <c r="R85" s="5"/>
    </row>
    <row r="86" spans="2:18" x14ac:dyDescent="0.25">
      <c r="B86" s="5"/>
      <c r="C86" s="5"/>
      <c r="G86" s="5"/>
      <c r="H86" s="5"/>
      <c r="I86" s="5"/>
      <c r="Q86" s="5"/>
    </row>
    <row r="87" spans="2:18" x14ac:dyDescent="0.25">
      <c r="G87" s="5"/>
      <c r="H87" s="5"/>
      <c r="I87" s="5"/>
      <c r="Q87" s="5"/>
      <c r="R87" s="5"/>
    </row>
    <row r="88" spans="2:18" x14ac:dyDescent="0.25">
      <c r="G88" s="5"/>
      <c r="H88" s="5"/>
      <c r="I88" s="5"/>
      <c r="Q88" s="5"/>
      <c r="R88" s="5"/>
    </row>
    <row r="89" spans="2:18" x14ac:dyDescent="0.25">
      <c r="G89" s="5"/>
      <c r="H89" s="5"/>
      <c r="I89" s="5"/>
      <c r="Q89" s="5"/>
      <c r="R89" s="5"/>
    </row>
    <row r="90" spans="2:18" x14ac:dyDescent="0.25">
      <c r="B90" s="5"/>
      <c r="C90" s="5"/>
      <c r="D90" s="5"/>
      <c r="E90" s="5"/>
      <c r="F90" s="5"/>
      <c r="G90" s="5"/>
      <c r="H90" s="5"/>
      <c r="I90" s="5"/>
      <c r="J90" s="5"/>
      <c r="K90" s="5"/>
      <c r="L90" s="5"/>
      <c r="M90" s="5"/>
      <c r="N90" s="5"/>
      <c r="O90" s="5"/>
      <c r="Q90" s="5"/>
      <c r="R90" s="5"/>
    </row>
    <row r="91" spans="2:18" x14ac:dyDescent="0.25">
      <c r="B91" s="5" t="s">
        <v>385</v>
      </c>
      <c r="C91" s="5"/>
      <c r="D91" s="5"/>
      <c r="E91" s="316" t="s">
        <v>390</v>
      </c>
      <c r="F91" s="271">
        <f>IF('DATI '!G8='Foglio deposito'!N2,VERIFICA!D26,VERIFICA!D26/2)</f>
        <v>32.4</v>
      </c>
      <c r="G91" s="5"/>
      <c r="H91" s="5"/>
      <c r="I91" s="5"/>
      <c r="J91" s="5"/>
      <c r="K91" s="5"/>
      <c r="L91" s="5"/>
      <c r="M91" s="5"/>
      <c r="N91" s="5"/>
      <c r="O91" s="5"/>
      <c r="Q91" s="5"/>
      <c r="R91" s="5"/>
    </row>
    <row r="92" spans="2:18" x14ac:dyDescent="0.25">
      <c r="B92" s="5" t="s">
        <v>386</v>
      </c>
      <c r="C92" s="5"/>
      <c r="D92" s="5"/>
      <c r="E92" s="316" t="s">
        <v>20</v>
      </c>
      <c r="F92" s="332">
        <f>'Foglio deposito'!O55*10^3</f>
        <v>3.8737446197991399</v>
      </c>
      <c r="G92" s="5"/>
      <c r="I92" s="5"/>
      <c r="J92" s="5"/>
      <c r="K92" s="5"/>
      <c r="L92" s="5"/>
      <c r="M92" s="5"/>
      <c r="N92" s="5"/>
      <c r="O92" s="5"/>
      <c r="Q92" s="5"/>
      <c r="R92" s="5"/>
    </row>
    <row r="93" spans="2:18" x14ac:dyDescent="0.25">
      <c r="B93" s="5" t="s">
        <v>387</v>
      </c>
      <c r="C93" s="5"/>
      <c r="D93" s="5"/>
      <c r="E93" s="316" t="s">
        <v>389</v>
      </c>
      <c r="F93" s="274">
        <f>F91/2*(MINA(B26:C26)-'Foglio deposito'!O55)</f>
        <v>6.4172453371592546</v>
      </c>
      <c r="G93" s="5"/>
      <c r="H93" s="5"/>
      <c r="I93" s="5"/>
      <c r="J93" s="5"/>
      <c r="K93" s="5"/>
      <c r="L93" s="5"/>
      <c r="M93" s="5"/>
      <c r="N93" s="5"/>
      <c r="O93" s="5"/>
      <c r="Q93" s="5"/>
      <c r="R93" s="5"/>
    </row>
    <row r="94" spans="2:18" x14ac:dyDescent="0.25">
      <c r="B94" s="5" t="s">
        <v>388</v>
      </c>
      <c r="C94" s="5"/>
      <c r="D94" s="5"/>
      <c r="E94" s="5"/>
      <c r="F94" s="317" t="str">
        <f>IF(F93&gt;=G37,"verificato","N.V.!")</f>
        <v>N.V.!</v>
      </c>
      <c r="G94" s="5"/>
      <c r="H94" s="5"/>
      <c r="I94" s="5"/>
      <c r="J94" s="5"/>
      <c r="K94" s="5"/>
      <c r="L94" s="5"/>
      <c r="M94" s="5"/>
      <c r="N94" s="5"/>
      <c r="O94" s="5"/>
      <c r="Q94" s="5"/>
      <c r="R94" s="5"/>
    </row>
    <row r="95" spans="2:18" x14ac:dyDescent="0.25">
      <c r="B95" s="5"/>
      <c r="C95" s="5"/>
      <c r="D95" s="5"/>
      <c r="E95" s="5"/>
      <c r="F95" s="5"/>
      <c r="G95" s="5"/>
      <c r="H95" s="5"/>
      <c r="I95" s="5"/>
      <c r="J95" s="5"/>
      <c r="K95" s="5"/>
      <c r="L95" s="5"/>
      <c r="M95" s="5"/>
      <c r="N95" s="5"/>
      <c r="O95" s="5"/>
      <c r="Q95" s="5"/>
      <c r="R95" s="5"/>
    </row>
    <row r="96" spans="2:18" x14ac:dyDescent="0.25">
      <c r="B96" s="5"/>
      <c r="C96" s="5"/>
      <c r="D96" s="5"/>
      <c r="E96" s="5"/>
      <c r="F96" s="5"/>
      <c r="G96" s="5"/>
      <c r="H96" s="5"/>
      <c r="I96" s="5"/>
      <c r="J96" s="5"/>
      <c r="K96" s="5"/>
      <c r="L96" s="5"/>
      <c r="M96" s="5"/>
      <c r="N96" s="5"/>
      <c r="O96" s="5"/>
      <c r="Q96" s="5"/>
      <c r="R96" s="5"/>
    </row>
    <row r="97" spans="2:18" ht="15.75" x14ac:dyDescent="0.25">
      <c r="B97" s="7" t="s">
        <v>407</v>
      </c>
      <c r="C97" s="5"/>
      <c r="D97" s="5"/>
      <c r="E97" s="5"/>
      <c r="F97" s="5"/>
      <c r="G97" s="5"/>
      <c r="H97" s="5"/>
      <c r="I97" s="5"/>
      <c r="J97" s="5"/>
      <c r="K97" s="5"/>
      <c r="L97" s="5"/>
      <c r="M97" s="5"/>
      <c r="N97" s="5"/>
      <c r="O97" s="5"/>
      <c r="Q97" s="5"/>
      <c r="R97" s="5"/>
    </row>
    <row r="98" spans="2:18" ht="15.75" thickBot="1" x14ac:dyDescent="0.3">
      <c r="B98" s="5"/>
      <c r="C98" s="5"/>
      <c r="D98" s="5"/>
      <c r="E98" s="5"/>
      <c r="F98" s="5"/>
      <c r="G98" s="5"/>
      <c r="H98" s="5"/>
      <c r="I98" s="5"/>
      <c r="J98" s="5"/>
      <c r="K98" s="5"/>
      <c r="L98" s="5"/>
      <c r="M98" s="5"/>
      <c r="N98" s="5"/>
      <c r="O98" s="5"/>
      <c r="Q98" s="5"/>
      <c r="R98" s="5"/>
    </row>
    <row r="99" spans="2:18" ht="16.5" thickTop="1" thickBot="1" x14ac:dyDescent="0.3">
      <c r="B99" s="5" t="s">
        <v>401</v>
      </c>
      <c r="C99" s="5"/>
      <c r="D99" s="5"/>
      <c r="E99" s="17" t="s">
        <v>15</v>
      </c>
      <c r="F99" s="318">
        <v>250</v>
      </c>
      <c r="G99" s="5"/>
      <c r="H99" s="5"/>
      <c r="I99" s="5"/>
      <c r="J99" s="5"/>
      <c r="K99" s="5"/>
      <c r="L99" s="5"/>
      <c r="M99" s="5"/>
      <c r="N99" s="5"/>
      <c r="O99" s="5"/>
      <c r="Q99" s="5"/>
      <c r="R99" s="5"/>
    </row>
    <row r="100" spans="2:18" ht="16.5" thickTop="1" thickBot="1" x14ac:dyDescent="0.3">
      <c r="B100" s="5" t="s">
        <v>377</v>
      </c>
      <c r="C100" s="5"/>
      <c r="D100" s="5"/>
      <c r="E100" s="17" t="s">
        <v>399</v>
      </c>
      <c r="F100" s="319">
        <v>2000</v>
      </c>
      <c r="G100" s="5"/>
      <c r="H100" s="5"/>
      <c r="I100" s="5"/>
      <c r="J100" s="5"/>
      <c r="K100" s="5"/>
      <c r="L100" s="5"/>
      <c r="M100" s="5"/>
      <c r="N100" s="5"/>
      <c r="O100" s="5"/>
      <c r="Q100" s="5"/>
      <c r="R100" s="5"/>
    </row>
    <row r="101" spans="2:18" ht="16.5" thickTop="1" thickBot="1" x14ac:dyDescent="0.3">
      <c r="B101" s="5" t="s">
        <v>380</v>
      </c>
      <c r="C101" s="5"/>
      <c r="D101" s="5"/>
      <c r="E101" s="17" t="s">
        <v>381</v>
      </c>
      <c r="F101" s="318">
        <v>25</v>
      </c>
      <c r="G101" s="5"/>
      <c r="H101" s="5"/>
      <c r="I101" s="5"/>
      <c r="J101" s="5"/>
      <c r="K101" s="5"/>
      <c r="L101" s="5"/>
      <c r="M101" s="5"/>
      <c r="N101" s="5"/>
      <c r="O101" s="5"/>
      <c r="P101" s="5"/>
      <c r="Q101" s="5"/>
      <c r="R101" s="5"/>
    </row>
    <row r="102" spans="2:18" ht="16.5" thickTop="1" thickBot="1" x14ac:dyDescent="0.3">
      <c r="B102" s="5" t="s">
        <v>384</v>
      </c>
      <c r="C102" s="5"/>
      <c r="D102" s="5"/>
      <c r="E102" s="17" t="s">
        <v>400</v>
      </c>
      <c r="F102" s="320">
        <v>3.14</v>
      </c>
      <c r="G102" s="5"/>
      <c r="H102" s="5"/>
      <c r="I102" s="5"/>
      <c r="J102" s="5"/>
      <c r="K102" s="5"/>
      <c r="L102" s="5"/>
      <c r="M102" s="5"/>
      <c r="N102" s="5"/>
      <c r="O102" s="5"/>
      <c r="P102" s="5"/>
      <c r="Q102" s="5"/>
      <c r="R102" s="5"/>
    </row>
    <row r="103" spans="2:18" ht="15.75" thickTop="1" x14ac:dyDescent="0.25">
      <c r="B103" s="5"/>
      <c r="C103" s="5"/>
      <c r="D103" s="5"/>
      <c r="E103" s="5"/>
      <c r="F103" s="17"/>
      <c r="G103" s="329"/>
      <c r="H103" s="5"/>
      <c r="I103" s="5"/>
      <c r="J103" s="5"/>
      <c r="K103" s="5"/>
      <c r="L103" s="5"/>
      <c r="M103" s="5"/>
      <c r="N103" s="5"/>
      <c r="O103" s="5"/>
      <c r="P103" s="5"/>
      <c r="Q103" s="5"/>
      <c r="R103" s="5"/>
    </row>
    <row r="104" spans="2:18" ht="6.75" customHeight="1" x14ac:dyDescent="0.25">
      <c r="B104" s="5"/>
      <c r="C104" s="5"/>
      <c r="D104" s="5"/>
      <c r="E104" s="5"/>
      <c r="F104" s="5"/>
      <c r="G104" s="5"/>
      <c r="H104" s="5"/>
      <c r="I104" s="5"/>
      <c r="J104" s="5"/>
      <c r="K104" s="5"/>
      <c r="L104" s="5"/>
      <c r="M104" s="5"/>
      <c r="N104" s="5"/>
      <c r="O104" s="5"/>
      <c r="P104" s="5"/>
      <c r="Q104" s="5"/>
      <c r="R104" s="5"/>
    </row>
    <row r="105" spans="2:18" x14ac:dyDescent="0.25">
      <c r="B105" s="5"/>
      <c r="C105" s="5"/>
      <c r="D105" s="5"/>
      <c r="E105" s="5"/>
      <c r="F105" s="5"/>
      <c r="G105" s="5"/>
      <c r="H105" s="5"/>
      <c r="I105" s="5"/>
      <c r="J105" s="5"/>
      <c r="K105" s="5"/>
      <c r="L105" s="5"/>
      <c r="M105" s="5"/>
      <c r="N105" s="5"/>
      <c r="O105" s="5"/>
      <c r="P105" s="5"/>
      <c r="Q105" s="5"/>
      <c r="R105" s="5"/>
    </row>
    <row r="106" spans="2:18" x14ac:dyDescent="0.25">
      <c r="B106" s="5"/>
      <c r="C106" s="5"/>
      <c r="D106" s="5"/>
      <c r="E106" s="5"/>
      <c r="F106" s="5"/>
      <c r="G106" s="5"/>
      <c r="H106" s="5"/>
      <c r="I106" s="5"/>
      <c r="J106" s="5"/>
      <c r="K106" s="5"/>
      <c r="L106" s="5"/>
      <c r="M106" s="5"/>
      <c r="N106" s="5"/>
      <c r="O106" s="5"/>
      <c r="P106" s="5"/>
      <c r="Q106" s="5"/>
      <c r="R106" s="5"/>
    </row>
    <row r="107" spans="2:18" x14ac:dyDescent="0.25">
      <c r="B107" s="5"/>
      <c r="C107" s="5"/>
      <c r="D107" s="5"/>
      <c r="E107" s="5"/>
      <c r="F107" s="5"/>
      <c r="G107" s="5"/>
      <c r="H107" s="5"/>
      <c r="I107" s="5"/>
      <c r="J107" s="5"/>
      <c r="K107" s="5"/>
      <c r="L107" s="5"/>
      <c r="M107" s="5"/>
      <c r="N107" s="5"/>
      <c r="O107" s="5"/>
      <c r="P107" s="5"/>
      <c r="Q107" s="5"/>
      <c r="R107" s="5"/>
    </row>
    <row r="108" spans="2:18" x14ac:dyDescent="0.25">
      <c r="B108" s="5"/>
      <c r="C108" s="5"/>
      <c r="D108" s="5"/>
      <c r="E108" s="5"/>
      <c r="F108" s="5"/>
      <c r="G108" s="5"/>
      <c r="H108" s="5"/>
      <c r="I108" s="5"/>
      <c r="J108" s="5"/>
      <c r="K108" s="5"/>
      <c r="L108" s="5"/>
      <c r="M108" s="5"/>
      <c r="N108" s="5"/>
      <c r="O108" s="5"/>
      <c r="P108" s="5"/>
      <c r="Q108" s="5"/>
      <c r="R108" s="5"/>
    </row>
    <row r="109" spans="2:18" x14ac:dyDescent="0.25">
      <c r="B109" s="5"/>
      <c r="C109" s="5"/>
      <c r="D109" s="5"/>
      <c r="E109" s="5"/>
      <c r="F109" s="5"/>
      <c r="G109" s="5"/>
      <c r="H109" s="5"/>
      <c r="I109" s="5"/>
      <c r="J109" s="5"/>
      <c r="K109" s="5"/>
      <c r="L109" s="5"/>
      <c r="M109" s="5"/>
      <c r="N109" s="5"/>
      <c r="O109" s="5"/>
      <c r="P109" s="5"/>
      <c r="Q109" s="5"/>
      <c r="R109" s="5"/>
    </row>
    <row r="110" spans="2:18" x14ac:dyDescent="0.25">
      <c r="B110" s="5"/>
      <c r="C110" s="5"/>
      <c r="D110" s="5"/>
      <c r="E110" s="5"/>
      <c r="F110" s="5"/>
      <c r="G110" s="5"/>
      <c r="H110" s="5"/>
      <c r="I110" s="5"/>
      <c r="J110" s="5"/>
      <c r="K110" s="5"/>
      <c r="L110" s="5"/>
      <c r="M110" s="5"/>
      <c r="N110" s="5"/>
      <c r="O110" s="5"/>
      <c r="P110" s="5"/>
      <c r="Q110" s="5"/>
      <c r="R110" s="5"/>
    </row>
    <row r="111" spans="2:18" x14ac:dyDescent="0.25">
      <c r="B111" s="5"/>
      <c r="C111" s="5"/>
      <c r="D111" s="5"/>
      <c r="E111" s="5"/>
      <c r="F111" s="5"/>
      <c r="G111" s="5"/>
      <c r="H111" s="5"/>
      <c r="I111" s="5"/>
      <c r="J111" s="5"/>
      <c r="K111" s="5"/>
      <c r="L111" s="5"/>
      <c r="M111" s="5"/>
      <c r="N111" s="5"/>
      <c r="O111" s="5"/>
      <c r="P111" s="5"/>
      <c r="Q111" s="5"/>
      <c r="R111" s="5"/>
    </row>
    <row r="112" spans="2:18" x14ac:dyDescent="0.25">
      <c r="B112" s="5"/>
      <c r="C112" s="5"/>
      <c r="D112" s="5"/>
      <c r="E112" s="5"/>
      <c r="F112" s="5"/>
      <c r="G112" s="5"/>
      <c r="H112" s="5"/>
      <c r="I112" s="5"/>
      <c r="J112" s="5"/>
      <c r="K112" s="5"/>
      <c r="L112" s="5"/>
      <c r="M112" s="5"/>
      <c r="N112" s="5"/>
      <c r="O112" s="5"/>
      <c r="P112" s="5"/>
      <c r="Q112" s="5"/>
      <c r="R112" s="5"/>
    </row>
    <row r="113" spans="2:18" x14ac:dyDescent="0.25">
      <c r="B113" s="5"/>
      <c r="C113" s="5"/>
      <c r="D113" s="5"/>
      <c r="E113" s="5"/>
      <c r="F113" s="5"/>
      <c r="G113" s="5"/>
      <c r="H113" s="5"/>
      <c r="I113" s="5"/>
      <c r="J113" s="5"/>
      <c r="K113" s="5"/>
      <c r="L113" s="5"/>
      <c r="M113" s="5"/>
      <c r="N113" s="5"/>
      <c r="O113" s="5"/>
      <c r="P113" s="5"/>
      <c r="Q113" s="5"/>
      <c r="R113" s="5"/>
    </row>
    <row r="114" spans="2:18" x14ac:dyDescent="0.25">
      <c r="B114" s="5"/>
      <c r="C114" s="5"/>
      <c r="D114" s="5"/>
      <c r="E114" s="5"/>
      <c r="F114" s="5"/>
      <c r="G114" s="5"/>
      <c r="H114" s="5"/>
      <c r="I114" s="5"/>
      <c r="J114" s="5"/>
      <c r="K114" s="5"/>
      <c r="L114" s="5"/>
      <c r="M114" s="5"/>
      <c r="N114" s="5"/>
      <c r="O114" s="5"/>
      <c r="P114" s="5"/>
      <c r="Q114" s="5"/>
      <c r="R114" s="5"/>
    </row>
    <row r="115" spans="2:18" x14ac:dyDescent="0.25">
      <c r="B115" s="5"/>
      <c r="C115" s="5"/>
      <c r="D115" s="5"/>
      <c r="E115" s="5"/>
      <c r="F115" s="5"/>
      <c r="G115" s="5"/>
      <c r="H115" s="5"/>
      <c r="I115" s="5"/>
      <c r="J115" s="5"/>
      <c r="K115" s="5"/>
      <c r="L115" s="5"/>
      <c r="M115" s="5"/>
      <c r="N115" s="5"/>
      <c r="O115" s="5"/>
      <c r="P115" s="5"/>
      <c r="Q115" s="5"/>
      <c r="R115" s="5"/>
    </row>
    <row r="116" spans="2:18" x14ac:dyDescent="0.25">
      <c r="B116" s="5"/>
      <c r="C116" s="5"/>
      <c r="D116" s="5"/>
      <c r="E116" s="5"/>
      <c r="F116" s="5"/>
      <c r="G116" s="5"/>
      <c r="H116" s="5"/>
      <c r="I116" s="5"/>
      <c r="J116" s="5"/>
      <c r="K116" s="5"/>
      <c r="L116" s="5"/>
      <c r="M116" s="5"/>
      <c r="N116" s="5"/>
      <c r="O116" s="5"/>
      <c r="P116" s="5"/>
      <c r="Q116" s="5"/>
      <c r="R116" s="5"/>
    </row>
    <row r="117" spans="2:18" x14ac:dyDescent="0.25">
      <c r="B117" s="5"/>
      <c r="C117" s="5"/>
      <c r="D117" s="5"/>
      <c r="E117" s="5"/>
      <c r="F117" s="5"/>
      <c r="G117" s="5"/>
      <c r="H117" s="5"/>
      <c r="I117" s="5"/>
      <c r="J117" s="5"/>
      <c r="K117" s="5"/>
      <c r="L117" s="5"/>
      <c r="M117" s="5"/>
      <c r="N117" s="5"/>
      <c r="O117" s="5"/>
      <c r="P117" s="5"/>
      <c r="Q117" s="5"/>
      <c r="R117" s="5"/>
    </row>
    <row r="118" spans="2:18" x14ac:dyDescent="0.25">
      <c r="B118" s="5"/>
      <c r="C118" s="5"/>
      <c r="D118" s="5"/>
      <c r="E118" s="5"/>
      <c r="F118" s="5"/>
      <c r="G118" s="5"/>
      <c r="H118" s="5"/>
      <c r="I118" s="5"/>
      <c r="J118" s="5"/>
      <c r="K118" s="5"/>
      <c r="L118" s="5"/>
      <c r="M118" s="5"/>
      <c r="N118" s="5"/>
      <c r="O118" s="5"/>
      <c r="P118" s="5"/>
      <c r="Q118" s="5"/>
      <c r="R118" s="5"/>
    </row>
    <row r="119" spans="2:18" x14ac:dyDescent="0.25">
      <c r="B119" s="5"/>
      <c r="C119" s="5"/>
      <c r="D119" s="5"/>
      <c r="E119" s="5"/>
      <c r="F119" s="5"/>
      <c r="G119" s="5"/>
      <c r="H119" s="5"/>
      <c r="I119" s="5"/>
      <c r="J119" s="5"/>
      <c r="K119" s="5"/>
      <c r="L119" s="5"/>
      <c r="M119" s="5"/>
      <c r="N119" s="5"/>
      <c r="O119" s="5"/>
      <c r="P119" s="5"/>
      <c r="Q119" s="5"/>
      <c r="R119" s="5"/>
    </row>
    <row r="120" spans="2:18" x14ac:dyDescent="0.25">
      <c r="B120" s="5"/>
      <c r="C120" s="5"/>
      <c r="D120" s="5"/>
      <c r="E120" s="5"/>
      <c r="F120" s="5"/>
      <c r="G120" s="5"/>
      <c r="H120" s="5"/>
      <c r="I120" s="5"/>
      <c r="J120" s="5"/>
      <c r="K120" s="5"/>
      <c r="L120" s="5"/>
      <c r="M120" s="5"/>
      <c r="N120" s="5"/>
      <c r="O120" s="5"/>
      <c r="P120" s="5"/>
      <c r="Q120" s="5"/>
      <c r="R120" s="5"/>
    </row>
    <row r="121" spans="2:18" x14ac:dyDescent="0.25">
      <c r="B121" s="5"/>
      <c r="C121" s="5"/>
      <c r="D121" s="5"/>
      <c r="E121" s="5"/>
      <c r="F121" s="5"/>
      <c r="G121" s="5"/>
      <c r="H121" s="5"/>
      <c r="I121" s="5"/>
      <c r="J121" s="5"/>
      <c r="K121" s="5"/>
      <c r="L121" s="5"/>
      <c r="M121" s="5"/>
      <c r="N121" s="5"/>
      <c r="O121" s="5"/>
      <c r="P121" s="5"/>
      <c r="Q121" s="5"/>
      <c r="R121" s="5"/>
    </row>
    <row r="122" spans="2:18" x14ac:dyDescent="0.25">
      <c r="B122" s="5"/>
      <c r="C122" s="5"/>
      <c r="D122" s="5"/>
      <c r="E122" s="5"/>
      <c r="F122" s="5"/>
      <c r="G122" s="5"/>
      <c r="H122" s="5"/>
      <c r="I122" s="5"/>
      <c r="J122" s="5"/>
      <c r="K122" s="5"/>
      <c r="L122" s="5"/>
      <c r="M122" s="5"/>
      <c r="N122" s="5"/>
      <c r="O122" s="5"/>
      <c r="P122" s="5"/>
      <c r="Q122" s="5"/>
      <c r="R122" s="5"/>
    </row>
    <row r="123" spans="2:18" x14ac:dyDescent="0.25">
      <c r="B123" s="5"/>
      <c r="C123" s="5"/>
      <c r="D123" s="5"/>
      <c r="E123" s="5"/>
      <c r="F123" s="5"/>
      <c r="G123" s="5"/>
      <c r="H123" s="5"/>
      <c r="I123" s="5"/>
      <c r="J123" s="5"/>
      <c r="K123" s="5"/>
      <c r="L123" s="5"/>
      <c r="M123" s="5"/>
      <c r="N123" s="5"/>
      <c r="O123" s="5"/>
      <c r="P123" s="5"/>
      <c r="Q123" s="5"/>
      <c r="R123" s="5"/>
    </row>
    <row r="124" spans="2:18" x14ac:dyDescent="0.25">
      <c r="B124" s="5"/>
      <c r="C124" s="5"/>
      <c r="D124" s="5"/>
      <c r="E124" s="5"/>
      <c r="F124" s="5"/>
      <c r="G124" s="5"/>
      <c r="H124" s="5"/>
      <c r="I124" s="5"/>
      <c r="J124" s="5"/>
      <c r="K124" s="5"/>
      <c r="L124" s="5"/>
      <c r="M124" s="5"/>
      <c r="N124" s="5"/>
      <c r="O124" s="5"/>
      <c r="P124" s="5"/>
      <c r="Q124" s="5"/>
      <c r="R124" s="5"/>
    </row>
    <row r="125" spans="2:18" x14ac:dyDescent="0.25">
      <c r="B125" s="5"/>
      <c r="C125" s="5"/>
      <c r="D125" s="5"/>
      <c r="E125" s="5"/>
      <c r="F125" s="5"/>
      <c r="G125" s="5"/>
      <c r="H125" s="5"/>
      <c r="I125" s="5"/>
      <c r="J125" s="5"/>
      <c r="K125" s="5"/>
      <c r="L125" s="5"/>
      <c r="M125" s="5"/>
      <c r="N125" s="5"/>
      <c r="O125" s="5"/>
      <c r="P125" s="5"/>
      <c r="Q125" s="5"/>
      <c r="R125" s="5"/>
    </row>
    <row r="126" spans="2:18" x14ac:dyDescent="0.25">
      <c r="B126" s="5"/>
      <c r="C126" s="5"/>
      <c r="D126" s="5"/>
      <c r="E126" s="5"/>
      <c r="F126" s="5"/>
      <c r="G126" s="5"/>
      <c r="H126" s="5"/>
      <c r="I126" s="5"/>
      <c r="J126" s="5"/>
      <c r="K126" s="5"/>
      <c r="L126" s="5"/>
      <c r="M126" s="5"/>
      <c r="N126" s="5"/>
      <c r="O126" s="5"/>
      <c r="P126" s="5"/>
      <c r="Q126" s="5"/>
      <c r="R126" s="5"/>
    </row>
    <row r="127" spans="2:18" x14ac:dyDescent="0.25">
      <c r="B127" s="5"/>
      <c r="C127" s="5"/>
      <c r="D127" s="5"/>
      <c r="E127" s="5"/>
      <c r="F127" s="5"/>
      <c r="G127" s="5"/>
      <c r="H127" s="5"/>
      <c r="I127" s="5"/>
      <c r="J127" s="5"/>
      <c r="K127" s="5"/>
      <c r="L127" s="5"/>
      <c r="M127" s="5"/>
      <c r="N127" s="5"/>
      <c r="O127" s="5"/>
      <c r="P127" s="5"/>
      <c r="Q127" s="5"/>
      <c r="R127" s="5"/>
    </row>
    <row r="128" spans="2:18" x14ac:dyDescent="0.25">
      <c r="B128" s="5"/>
      <c r="C128" s="5"/>
      <c r="D128" s="5"/>
      <c r="E128" s="5"/>
      <c r="F128" s="5"/>
      <c r="G128" s="5"/>
      <c r="H128" s="5"/>
      <c r="I128" s="5"/>
      <c r="J128" s="5"/>
      <c r="K128" s="5"/>
      <c r="L128" s="5"/>
      <c r="M128" s="5"/>
      <c r="N128" s="5"/>
      <c r="O128" s="5"/>
      <c r="P128" s="5"/>
      <c r="Q128" s="5"/>
      <c r="R128" s="5"/>
    </row>
    <row r="129" spans="2:18" x14ac:dyDescent="0.25">
      <c r="B129" s="5"/>
      <c r="C129" s="5"/>
      <c r="D129" s="5"/>
      <c r="E129" s="5"/>
      <c r="F129" s="5"/>
      <c r="G129" s="5"/>
      <c r="H129" s="5"/>
      <c r="I129" s="5"/>
      <c r="J129" s="5"/>
      <c r="K129" s="5"/>
      <c r="L129" s="5"/>
      <c r="M129" s="5"/>
      <c r="N129" s="5"/>
      <c r="O129" s="5"/>
      <c r="P129" s="5"/>
      <c r="Q129" s="5"/>
      <c r="R129" s="5"/>
    </row>
    <row r="130" spans="2:18" x14ac:dyDescent="0.25">
      <c r="B130" s="5"/>
      <c r="C130" s="5"/>
      <c r="D130" s="5"/>
      <c r="E130" s="5"/>
      <c r="F130" s="5"/>
      <c r="G130" s="5"/>
      <c r="H130" s="5"/>
      <c r="I130" s="5"/>
      <c r="J130" s="5"/>
      <c r="K130" s="5"/>
      <c r="L130" s="5"/>
      <c r="M130" s="5"/>
      <c r="N130" s="5"/>
      <c r="O130" s="5"/>
      <c r="P130" s="5"/>
      <c r="Q130" s="5"/>
      <c r="R130" s="5"/>
    </row>
    <row r="131" spans="2:18" x14ac:dyDescent="0.25">
      <c r="B131" s="5"/>
      <c r="C131" s="5"/>
      <c r="D131" s="5"/>
      <c r="E131" s="5"/>
      <c r="F131" s="5"/>
      <c r="G131" s="5"/>
      <c r="H131" s="5"/>
      <c r="I131" s="5"/>
      <c r="J131" s="5"/>
      <c r="K131" s="5"/>
      <c r="L131" s="5"/>
      <c r="M131" s="5"/>
      <c r="N131" s="5"/>
      <c r="O131" s="5"/>
      <c r="P131" s="5"/>
      <c r="Q131" s="5"/>
      <c r="R131" s="5"/>
    </row>
    <row r="132" spans="2:18" x14ac:dyDescent="0.25">
      <c r="B132" s="5"/>
      <c r="C132" s="5"/>
      <c r="D132" s="5"/>
      <c r="E132" s="5"/>
      <c r="F132" s="5"/>
      <c r="G132" s="5"/>
      <c r="H132" s="5"/>
      <c r="I132" s="5"/>
      <c r="J132" s="5"/>
      <c r="K132" s="5"/>
      <c r="L132" s="5"/>
      <c r="M132" s="5"/>
      <c r="N132" s="5"/>
      <c r="O132" s="5"/>
      <c r="P132" s="5"/>
      <c r="Q132" s="5"/>
      <c r="R132" s="5"/>
    </row>
    <row r="133" spans="2:18" x14ac:dyDescent="0.25">
      <c r="B133" s="5"/>
      <c r="C133" s="5"/>
      <c r="D133" s="5"/>
      <c r="E133" s="5"/>
      <c r="F133" s="5"/>
      <c r="G133" s="5"/>
      <c r="H133" s="5"/>
      <c r="I133" s="5"/>
      <c r="J133" s="5"/>
      <c r="K133" s="5"/>
      <c r="L133" s="5"/>
      <c r="M133" s="5"/>
      <c r="N133" s="5"/>
      <c r="O133" s="5"/>
      <c r="P133" s="5"/>
      <c r="Q133" s="5"/>
      <c r="R133" s="5"/>
    </row>
    <row r="134" spans="2:18" x14ac:dyDescent="0.25">
      <c r="B134" s="5" t="s">
        <v>391</v>
      </c>
      <c r="C134" s="5"/>
      <c r="D134" s="5"/>
      <c r="E134" s="17" t="s">
        <v>382</v>
      </c>
      <c r="F134" s="271">
        <f>IF('DATI '!G8='Foglio deposito'!N2,VERIFICA!D26,VERIFICA!D26/2)</f>
        <v>32.4</v>
      </c>
      <c r="G134" s="5"/>
      <c r="H134" s="5"/>
      <c r="I134" s="5"/>
      <c r="J134" s="5"/>
      <c r="K134" s="5"/>
      <c r="L134" s="5"/>
      <c r="M134" s="5"/>
      <c r="N134" s="5"/>
      <c r="O134" s="5"/>
      <c r="P134" s="5"/>
      <c r="Q134" s="5"/>
      <c r="R134" s="5"/>
    </row>
    <row r="135" spans="2:18" x14ac:dyDescent="0.25">
      <c r="B135" s="5" t="s">
        <v>386</v>
      </c>
      <c r="C135" s="5"/>
      <c r="D135" s="5"/>
      <c r="E135" s="17" t="s">
        <v>20</v>
      </c>
      <c r="F135" s="332">
        <f>'Foglio deposito'!O56*10^3</f>
        <v>21.893830703012913</v>
      </c>
      <c r="I135" s="5"/>
      <c r="J135" s="5"/>
      <c r="K135" s="5"/>
      <c r="L135" s="5"/>
      <c r="M135" s="5"/>
      <c r="N135" s="5"/>
      <c r="O135" s="5"/>
      <c r="P135" s="5"/>
      <c r="Q135" s="5"/>
      <c r="R135" s="5"/>
    </row>
    <row r="136" spans="2:18" x14ac:dyDescent="0.25">
      <c r="B136" s="5" t="s">
        <v>385</v>
      </c>
      <c r="C136" s="5"/>
      <c r="D136" s="5"/>
      <c r="E136" s="316" t="s">
        <v>376</v>
      </c>
      <c r="F136" s="271">
        <f>0.85*'DATI '!G18*1000*0.8*'Foglio deposito'!O56*MAXA(VERIFICA!B26:C26)</f>
        <v>183.12</v>
      </c>
      <c r="G136" s="5"/>
      <c r="H136" s="5"/>
      <c r="I136" s="5"/>
      <c r="J136" s="5"/>
      <c r="K136" s="5"/>
      <c r="L136" s="5"/>
      <c r="M136" s="5"/>
      <c r="N136" s="5"/>
      <c r="O136" s="5"/>
      <c r="P136" s="5"/>
      <c r="Q136" s="5"/>
      <c r="R136" s="5"/>
    </row>
    <row r="137" spans="2:18" x14ac:dyDescent="0.25">
      <c r="B137" s="5" t="s">
        <v>392</v>
      </c>
      <c r="C137" s="5"/>
      <c r="D137" s="5"/>
      <c r="E137" s="316" t="s">
        <v>383</v>
      </c>
      <c r="F137" s="271">
        <f>((F102*F100*MAXA(B26:C26)*1000)/(F99))*10^-3</f>
        <v>150.72</v>
      </c>
      <c r="G137" s="5"/>
      <c r="H137" s="5"/>
      <c r="I137" s="5"/>
      <c r="J137" s="5"/>
      <c r="K137" s="5"/>
      <c r="L137" s="5"/>
      <c r="M137" s="5"/>
      <c r="N137" s="5"/>
      <c r="O137" s="5"/>
      <c r="P137" s="5"/>
      <c r="Q137" s="5"/>
      <c r="R137" s="5"/>
    </row>
    <row r="138" spans="2:18" x14ac:dyDescent="0.25">
      <c r="B138" s="5" t="s">
        <v>393</v>
      </c>
      <c r="C138" s="5"/>
      <c r="D138" s="5"/>
      <c r="E138" s="316" t="s">
        <v>389</v>
      </c>
      <c r="F138" s="274">
        <f>F137*(MINA(B32:C32)/2-F101*10^-3)+F136*(MINA(B32:C32)/2-'Foglio deposito'!O56/2)</f>
        <v>60.995400860832135</v>
      </c>
      <c r="G138" s="5"/>
      <c r="H138" s="5"/>
      <c r="I138" s="5"/>
      <c r="J138" s="5"/>
      <c r="K138" s="5"/>
      <c r="L138" s="5"/>
      <c r="M138" s="5"/>
      <c r="N138" s="5"/>
      <c r="O138" s="5"/>
      <c r="P138" s="5"/>
      <c r="Q138" s="5"/>
      <c r="R138" s="5"/>
    </row>
    <row r="139" spans="2:18" x14ac:dyDescent="0.25">
      <c r="B139" s="5" t="s">
        <v>388</v>
      </c>
      <c r="C139" s="5"/>
      <c r="D139" s="5"/>
      <c r="E139" s="5"/>
      <c r="F139" s="317" t="str">
        <f>IF(F138&gt;=G37,"verificato","N.V.!")</f>
        <v>verificato</v>
      </c>
      <c r="G139" s="5"/>
      <c r="H139" s="5"/>
      <c r="I139" s="5"/>
      <c r="J139" s="5"/>
      <c r="K139" s="5"/>
      <c r="L139" s="5"/>
      <c r="M139" s="5"/>
      <c r="N139" s="5"/>
      <c r="O139" s="5"/>
      <c r="P139" s="5"/>
      <c r="Q139" s="5"/>
      <c r="R139" s="5"/>
    </row>
    <row r="140" spans="2:18" x14ac:dyDescent="0.25">
      <c r="B140" s="5"/>
      <c r="C140" s="5"/>
      <c r="D140" s="5"/>
      <c r="E140" s="5"/>
      <c r="F140" s="5"/>
      <c r="G140" s="5"/>
      <c r="H140" s="5"/>
      <c r="I140" s="5"/>
      <c r="J140" s="5"/>
      <c r="K140" s="5"/>
      <c r="L140" s="5"/>
      <c r="M140" s="5"/>
      <c r="N140" s="5"/>
      <c r="O140" s="5"/>
      <c r="P140" s="5"/>
      <c r="Q140" s="5"/>
      <c r="R140" s="5"/>
    </row>
    <row r="141" spans="2:18" x14ac:dyDescent="0.25">
      <c r="B141" s="5"/>
      <c r="C141" s="5"/>
      <c r="D141" s="5"/>
      <c r="E141" s="5"/>
      <c r="F141" s="5"/>
      <c r="G141" s="5"/>
      <c r="H141" s="5"/>
      <c r="I141" s="5"/>
      <c r="J141" s="5"/>
      <c r="K141" s="5"/>
      <c r="L141" s="5"/>
      <c r="M141" s="5"/>
      <c r="N141" s="5"/>
      <c r="O141" s="5"/>
      <c r="P141" s="5"/>
      <c r="Q141" s="5"/>
      <c r="R141" s="5"/>
    </row>
    <row r="142" spans="2:18" x14ac:dyDescent="0.25">
      <c r="B142" s="330" t="s">
        <v>409</v>
      </c>
      <c r="C142" s="5"/>
      <c r="D142" s="5"/>
      <c r="E142" s="5"/>
      <c r="F142" s="5"/>
      <c r="G142" s="5"/>
      <c r="H142" s="5"/>
      <c r="I142" s="5"/>
      <c r="J142" s="5"/>
      <c r="K142" s="5"/>
      <c r="L142" s="5"/>
      <c r="M142" s="5"/>
      <c r="N142" s="5"/>
      <c r="O142" s="5"/>
      <c r="P142" s="5"/>
      <c r="Q142" s="5"/>
      <c r="R142" s="5"/>
    </row>
    <row r="143" spans="2:18" ht="6.75" customHeight="1" x14ac:dyDescent="0.25">
      <c r="B143" s="330"/>
      <c r="C143" s="5"/>
      <c r="D143" s="5"/>
      <c r="E143" s="5"/>
      <c r="F143" s="5"/>
      <c r="G143" s="5"/>
      <c r="H143" s="5"/>
      <c r="I143" s="5"/>
      <c r="J143" s="5"/>
      <c r="K143" s="5"/>
      <c r="L143" s="5"/>
      <c r="M143" s="5"/>
      <c r="N143" s="5"/>
      <c r="O143" s="5"/>
      <c r="P143" s="5"/>
      <c r="Q143" s="5"/>
      <c r="R143" s="5"/>
    </row>
    <row r="144" spans="2:18" x14ac:dyDescent="0.25">
      <c r="B144" s="331" t="s">
        <v>410</v>
      </c>
      <c r="C144" s="5"/>
      <c r="D144" s="5"/>
      <c r="E144" s="5"/>
      <c r="F144" s="5"/>
      <c r="G144" s="5"/>
      <c r="H144" s="5"/>
      <c r="I144" s="5"/>
      <c r="J144" s="5"/>
      <c r="K144" s="5"/>
      <c r="L144" s="5"/>
      <c r="M144" s="5"/>
      <c r="N144" s="5"/>
      <c r="O144" s="5"/>
      <c r="P144" s="5"/>
      <c r="Q144" s="5"/>
      <c r="R144" s="5"/>
    </row>
    <row r="145" spans="2:18" x14ac:dyDescent="0.25">
      <c r="B145" s="331" t="s">
        <v>411</v>
      </c>
      <c r="C145" s="5"/>
      <c r="D145" s="5"/>
      <c r="E145" s="5"/>
      <c r="F145" s="5"/>
      <c r="G145" s="5"/>
      <c r="H145" s="5"/>
      <c r="I145" s="5"/>
      <c r="J145" s="5"/>
      <c r="K145" s="5"/>
      <c r="L145" s="5"/>
      <c r="M145" s="5"/>
      <c r="N145" s="5"/>
      <c r="O145" s="5"/>
      <c r="P145" s="5"/>
      <c r="Q145" s="5"/>
      <c r="R145" s="5"/>
    </row>
    <row r="146" spans="2:18" x14ac:dyDescent="0.25">
      <c r="B146" s="331" t="s">
        <v>414</v>
      </c>
      <c r="C146" s="5"/>
      <c r="D146" s="5"/>
      <c r="E146" s="5"/>
      <c r="F146" s="5"/>
      <c r="G146" s="5"/>
      <c r="H146" s="5"/>
      <c r="I146" s="5"/>
      <c r="J146" s="5"/>
      <c r="K146" s="5"/>
      <c r="L146" s="5"/>
      <c r="M146" s="5"/>
      <c r="N146" s="5"/>
      <c r="O146" s="5"/>
      <c r="P146" s="5"/>
      <c r="Q146" s="5"/>
      <c r="R146" s="5"/>
    </row>
    <row r="147" spans="2:18" x14ac:dyDescent="0.25">
      <c r="B147" s="331" t="s">
        <v>415</v>
      </c>
      <c r="C147" s="5"/>
      <c r="D147" s="5"/>
      <c r="E147" s="5"/>
      <c r="F147" s="5"/>
      <c r="G147" s="5"/>
      <c r="H147" s="5"/>
      <c r="I147" s="5"/>
      <c r="J147" s="5"/>
      <c r="K147" s="5"/>
      <c r="L147" s="5"/>
      <c r="M147" s="5"/>
      <c r="N147" s="5"/>
      <c r="O147" s="5"/>
      <c r="P147" s="5"/>
      <c r="Q147" s="5"/>
      <c r="R147" s="5"/>
    </row>
    <row r="148" spans="2:18" x14ac:dyDescent="0.25">
      <c r="B148" s="331" t="s">
        <v>412</v>
      </c>
      <c r="C148" s="5"/>
      <c r="D148" s="5"/>
      <c r="E148" s="5"/>
      <c r="F148" s="5"/>
      <c r="G148" s="5"/>
      <c r="H148" s="5"/>
      <c r="I148" s="5"/>
      <c r="J148" s="5"/>
      <c r="K148" s="5"/>
      <c r="L148" s="5"/>
      <c r="M148" s="5"/>
      <c r="N148" s="5"/>
      <c r="O148" s="5"/>
      <c r="P148" s="5"/>
      <c r="Q148" s="5"/>
      <c r="R148" s="5"/>
    </row>
    <row r="149" spans="2:18" x14ac:dyDescent="0.25">
      <c r="B149" s="5" t="s">
        <v>413</v>
      </c>
      <c r="C149" s="5"/>
      <c r="D149" s="5"/>
      <c r="E149" s="5"/>
      <c r="F149" s="5"/>
      <c r="G149" s="5"/>
      <c r="H149" s="5"/>
      <c r="I149" s="5"/>
      <c r="J149" s="5"/>
      <c r="K149" s="5"/>
      <c r="L149" s="5"/>
      <c r="M149" s="5"/>
      <c r="N149" s="5"/>
      <c r="O149" s="5"/>
      <c r="P149" s="5"/>
      <c r="Q149" s="5"/>
      <c r="R149" s="5"/>
    </row>
    <row r="150" spans="2:18" x14ac:dyDescent="0.25">
      <c r="B150" s="5" t="s">
        <v>419</v>
      </c>
      <c r="C150" s="5"/>
      <c r="D150" s="5"/>
      <c r="E150" s="5"/>
      <c r="F150" s="5"/>
      <c r="G150" s="5"/>
      <c r="H150" s="5"/>
      <c r="I150" s="5"/>
      <c r="J150" s="5"/>
      <c r="K150" s="5"/>
      <c r="L150" s="5"/>
      <c r="M150" s="5"/>
      <c r="N150" s="5"/>
      <c r="O150" s="5"/>
      <c r="P150" s="5"/>
      <c r="Q150" s="5"/>
      <c r="R150" s="5"/>
    </row>
    <row r="151" spans="2:18" x14ac:dyDescent="0.25">
      <c r="B151" s="5" t="s">
        <v>420</v>
      </c>
      <c r="C151" s="5"/>
      <c r="D151" s="5"/>
      <c r="E151" s="5"/>
      <c r="F151" s="5"/>
      <c r="G151" s="5"/>
      <c r="H151" s="5"/>
      <c r="I151" s="5"/>
      <c r="J151" s="5"/>
      <c r="K151" s="5"/>
      <c r="L151" s="5"/>
      <c r="M151" s="5"/>
      <c r="N151" s="5"/>
      <c r="O151" s="5"/>
      <c r="P151" s="5"/>
      <c r="Q151" s="5"/>
      <c r="R151" s="5"/>
    </row>
    <row r="152" spans="2:18" x14ac:dyDescent="0.25">
      <c r="B152" s="5" t="s">
        <v>416</v>
      </c>
      <c r="C152" s="5"/>
      <c r="D152" s="5"/>
      <c r="E152" s="5"/>
      <c r="F152" s="5"/>
      <c r="G152" s="5"/>
      <c r="H152" s="5"/>
      <c r="I152" s="5"/>
      <c r="J152" s="5"/>
      <c r="K152" s="5"/>
      <c r="L152" s="5"/>
      <c r="M152" s="5"/>
      <c r="N152" s="5"/>
      <c r="O152" s="5"/>
      <c r="P152" s="5"/>
      <c r="Q152" s="5"/>
      <c r="R152" s="5"/>
    </row>
    <row r="153" spans="2:18" x14ac:dyDescent="0.25">
      <c r="B153" s="5" t="s">
        <v>417</v>
      </c>
      <c r="C153" s="5"/>
      <c r="D153" s="5"/>
      <c r="E153" s="5"/>
      <c r="F153" s="5"/>
      <c r="G153" s="5"/>
      <c r="H153" s="5"/>
      <c r="I153" s="5"/>
      <c r="J153" s="5"/>
      <c r="K153" s="5"/>
      <c r="L153" s="5"/>
      <c r="M153" s="5"/>
      <c r="N153" s="5"/>
      <c r="O153" s="5"/>
      <c r="P153" s="5"/>
      <c r="Q153" s="5"/>
      <c r="R153" s="5"/>
    </row>
    <row r="154" spans="2:18" x14ac:dyDescent="0.25">
      <c r="B154" s="5" t="s">
        <v>418</v>
      </c>
      <c r="C154" s="5"/>
      <c r="D154" s="5"/>
      <c r="E154" s="5"/>
      <c r="F154" s="5"/>
      <c r="G154" s="5"/>
      <c r="H154" s="5"/>
      <c r="I154" s="5"/>
      <c r="J154" s="5"/>
      <c r="K154" s="5"/>
      <c r="L154" s="5"/>
      <c r="M154" s="5"/>
      <c r="N154" s="5"/>
      <c r="O154" s="5"/>
      <c r="P154" s="5"/>
      <c r="Q154" s="5"/>
      <c r="R154" s="5"/>
    </row>
    <row r="155" spans="2:18" x14ac:dyDescent="0.25">
      <c r="B155" s="5"/>
      <c r="C155" s="5"/>
      <c r="D155" s="5"/>
      <c r="E155" s="5"/>
      <c r="F155" s="5"/>
      <c r="G155" s="5"/>
      <c r="H155" s="5"/>
      <c r="I155" s="5"/>
      <c r="J155" s="5"/>
      <c r="K155" s="5"/>
      <c r="L155" s="5"/>
      <c r="M155" s="5"/>
      <c r="N155" s="5"/>
      <c r="O155" s="5"/>
      <c r="P155" s="5"/>
      <c r="Q155" s="5"/>
      <c r="R155" s="5"/>
    </row>
    <row r="156" spans="2:18" x14ac:dyDescent="0.25">
      <c r="B156" s="5"/>
      <c r="C156" s="5"/>
      <c r="D156" s="5"/>
      <c r="E156" s="5"/>
      <c r="F156" s="5"/>
      <c r="G156" s="5"/>
      <c r="H156" s="5"/>
      <c r="I156" s="5"/>
      <c r="J156" s="5"/>
      <c r="K156" s="5"/>
      <c r="L156" s="5"/>
      <c r="M156" s="5"/>
      <c r="N156" s="5"/>
      <c r="O156" s="5"/>
      <c r="P156" s="5"/>
      <c r="Q156" s="5"/>
      <c r="R156" s="5"/>
    </row>
    <row r="157" spans="2:18" x14ac:dyDescent="0.25">
      <c r="B157" s="5"/>
      <c r="C157" s="5"/>
      <c r="D157" s="5"/>
      <c r="E157" s="5"/>
      <c r="F157" s="5"/>
      <c r="G157" s="5"/>
      <c r="H157" s="5"/>
      <c r="I157" s="5"/>
      <c r="J157" s="5"/>
      <c r="K157" s="5"/>
      <c r="L157" s="5"/>
      <c r="M157" s="5"/>
      <c r="N157" s="5"/>
      <c r="O157" s="5"/>
      <c r="P157" s="5"/>
      <c r="Q157" s="5"/>
      <c r="R157" s="5"/>
    </row>
    <row r="158" spans="2:18" x14ac:dyDescent="0.25">
      <c r="B158" s="5"/>
      <c r="C158" s="5"/>
      <c r="D158" s="5"/>
      <c r="E158" s="5"/>
      <c r="F158" s="5"/>
      <c r="G158" s="5"/>
      <c r="H158" s="5"/>
      <c r="I158" s="5"/>
      <c r="J158" s="5"/>
      <c r="K158" s="5"/>
      <c r="L158" s="5"/>
      <c r="M158" s="5"/>
      <c r="N158" s="5"/>
      <c r="O158" s="5"/>
      <c r="P158" s="5"/>
      <c r="Q158" s="5"/>
      <c r="R158" s="5"/>
    </row>
    <row r="159" spans="2:18" x14ac:dyDescent="0.25">
      <c r="B159" s="5"/>
      <c r="C159" s="5"/>
      <c r="D159" s="5"/>
      <c r="E159" s="5"/>
      <c r="F159" s="5"/>
      <c r="G159" s="5"/>
      <c r="H159" s="5"/>
      <c r="I159" s="5"/>
      <c r="J159" s="5"/>
      <c r="K159" s="5"/>
      <c r="L159" s="5"/>
      <c r="M159" s="5"/>
      <c r="N159" s="5"/>
      <c r="O159" s="5"/>
      <c r="P159" s="5"/>
      <c r="Q159" s="5"/>
      <c r="R159" s="5"/>
    </row>
    <row r="160" spans="2:18" x14ac:dyDescent="0.25">
      <c r="B160" s="5"/>
      <c r="C160" s="5"/>
      <c r="D160" s="5"/>
      <c r="E160" s="5"/>
      <c r="F160" s="5"/>
      <c r="G160" s="5"/>
      <c r="H160" s="5"/>
      <c r="I160" s="5"/>
      <c r="J160" s="5"/>
      <c r="K160" s="5"/>
      <c r="L160" s="5"/>
      <c r="M160" s="5"/>
      <c r="N160" s="5"/>
      <c r="O160" s="5"/>
      <c r="P160" s="5"/>
      <c r="Q160" s="5"/>
      <c r="R160" s="5"/>
    </row>
    <row r="161" spans="2:18" x14ac:dyDescent="0.25">
      <c r="B161" s="5"/>
      <c r="C161" s="5"/>
      <c r="D161" s="5"/>
      <c r="E161" s="5"/>
      <c r="F161" s="5"/>
      <c r="G161" s="5"/>
      <c r="H161" s="5"/>
      <c r="I161" s="5"/>
      <c r="J161" s="5"/>
      <c r="K161" s="5"/>
      <c r="L161" s="5"/>
      <c r="M161" s="5"/>
      <c r="N161" s="5"/>
      <c r="O161" s="5"/>
      <c r="P161" s="5"/>
      <c r="Q161" s="5"/>
      <c r="R161" s="5"/>
    </row>
    <row r="162" spans="2:18" x14ac:dyDescent="0.25">
      <c r="B162" s="5"/>
      <c r="C162" s="5"/>
      <c r="D162" s="5"/>
      <c r="E162" s="5"/>
      <c r="F162" s="5"/>
      <c r="G162" s="5"/>
      <c r="H162" s="5"/>
      <c r="I162" s="5"/>
      <c r="J162" s="5"/>
      <c r="K162" s="5"/>
      <c r="L162" s="5"/>
      <c r="M162" s="5"/>
      <c r="N162" s="5"/>
      <c r="O162" s="5"/>
      <c r="P162" s="5"/>
      <c r="Q162" s="5"/>
      <c r="R162" s="5"/>
    </row>
    <row r="163" spans="2:18" x14ac:dyDescent="0.25">
      <c r="B163" s="5"/>
      <c r="C163" s="5"/>
      <c r="D163" s="5"/>
      <c r="E163" s="5"/>
      <c r="F163" s="5"/>
      <c r="G163" s="5"/>
      <c r="H163" s="5"/>
      <c r="I163" s="5"/>
      <c r="J163" s="5"/>
      <c r="K163" s="5"/>
      <c r="L163" s="5"/>
      <c r="M163" s="5"/>
      <c r="N163" s="5"/>
      <c r="O163" s="5"/>
      <c r="P163" s="5"/>
      <c r="Q163" s="5"/>
      <c r="R163" s="5"/>
    </row>
    <row r="164" spans="2:18" x14ac:dyDescent="0.25">
      <c r="B164" s="5"/>
      <c r="C164" s="5"/>
      <c r="D164" s="5"/>
      <c r="E164" s="5"/>
      <c r="F164" s="5"/>
      <c r="G164" s="5"/>
      <c r="H164" s="5"/>
      <c r="I164" s="5"/>
      <c r="J164" s="5"/>
      <c r="K164" s="5"/>
      <c r="L164" s="5"/>
      <c r="M164" s="5"/>
      <c r="N164" s="5"/>
      <c r="O164" s="5"/>
      <c r="P164" s="5"/>
      <c r="Q164" s="5"/>
      <c r="R164" s="5"/>
    </row>
    <row r="165" spans="2:18" x14ac:dyDescent="0.25">
      <c r="B165" s="5"/>
      <c r="C165" s="5"/>
      <c r="D165" s="5"/>
      <c r="E165" s="5"/>
      <c r="F165" s="5"/>
      <c r="G165" s="5"/>
      <c r="H165" s="5"/>
      <c r="I165" s="5"/>
      <c r="J165" s="5"/>
      <c r="K165" s="5"/>
      <c r="L165" s="5"/>
      <c r="M165" s="5"/>
      <c r="N165" s="5"/>
      <c r="O165" s="5"/>
      <c r="P165" s="5"/>
      <c r="Q165" s="5"/>
      <c r="R165" s="5"/>
    </row>
    <row r="166" spans="2:18" x14ac:dyDescent="0.25">
      <c r="B166" s="5"/>
      <c r="C166" s="5"/>
      <c r="D166" s="5"/>
      <c r="E166" s="5"/>
      <c r="F166" s="5"/>
      <c r="G166" s="5"/>
      <c r="H166" s="5"/>
      <c r="I166" s="5"/>
      <c r="J166" s="5"/>
      <c r="K166" s="5"/>
      <c r="L166" s="5"/>
      <c r="M166" s="5"/>
      <c r="N166" s="5"/>
      <c r="O166" s="5"/>
      <c r="P166" s="5"/>
      <c r="Q166" s="5"/>
      <c r="R166" s="5"/>
    </row>
    <row r="167" spans="2:18" x14ac:dyDescent="0.25">
      <c r="B167" s="5"/>
      <c r="C167" s="5"/>
      <c r="D167" s="5"/>
      <c r="E167" s="5"/>
      <c r="F167" s="5"/>
      <c r="G167" s="5"/>
      <c r="H167" s="5"/>
      <c r="I167" s="5"/>
      <c r="J167" s="5"/>
      <c r="K167" s="5"/>
      <c r="L167" s="5"/>
      <c r="M167" s="5"/>
      <c r="N167" s="5"/>
      <c r="O167" s="5"/>
      <c r="P167" s="5"/>
      <c r="Q167" s="5"/>
      <c r="R167" s="5"/>
    </row>
    <row r="168" spans="2:18" x14ac:dyDescent="0.25">
      <c r="B168" s="5"/>
      <c r="C168" s="5"/>
      <c r="D168" s="5"/>
      <c r="E168" s="5"/>
      <c r="F168" s="5"/>
      <c r="G168" s="5"/>
      <c r="H168" s="5"/>
      <c r="I168" s="5"/>
      <c r="J168" s="5"/>
      <c r="K168" s="5"/>
      <c r="L168" s="5"/>
      <c r="M168" s="5"/>
      <c r="N168" s="5"/>
      <c r="O168" s="5"/>
      <c r="P168" s="5"/>
      <c r="Q168" s="5"/>
      <c r="R168" s="5"/>
    </row>
    <row r="169" spans="2:18" x14ac:dyDescent="0.25">
      <c r="B169" s="5"/>
      <c r="C169" s="5"/>
      <c r="D169" s="5"/>
      <c r="E169" s="5"/>
      <c r="F169" s="5"/>
      <c r="G169" s="5"/>
      <c r="H169" s="5"/>
      <c r="I169" s="5"/>
      <c r="J169" s="5"/>
      <c r="K169" s="5"/>
      <c r="L169" s="5"/>
      <c r="M169" s="5"/>
      <c r="N169" s="5"/>
      <c r="O169" s="5"/>
      <c r="P169" s="5"/>
      <c r="Q169" s="5"/>
      <c r="R169" s="5"/>
    </row>
    <row r="170" spans="2:18" x14ac:dyDescent="0.25">
      <c r="B170" s="5"/>
      <c r="C170" s="5"/>
      <c r="D170" s="5"/>
      <c r="E170" s="5"/>
      <c r="F170" s="5"/>
      <c r="G170" s="5"/>
      <c r="H170" s="5"/>
      <c r="I170" s="5"/>
      <c r="J170" s="5"/>
      <c r="K170" s="5"/>
      <c r="L170" s="5"/>
      <c r="M170" s="5"/>
      <c r="N170" s="5"/>
      <c r="O170" s="5"/>
      <c r="P170" s="5"/>
      <c r="Q170" s="5"/>
      <c r="R170" s="5"/>
    </row>
    <row r="171" spans="2:18" x14ac:dyDescent="0.25">
      <c r="B171" s="5"/>
      <c r="C171" s="5"/>
      <c r="D171" s="5"/>
      <c r="E171" s="5"/>
      <c r="F171" s="5"/>
      <c r="G171" s="5"/>
      <c r="H171" s="5"/>
      <c r="I171" s="5"/>
      <c r="J171" s="5"/>
      <c r="K171" s="5"/>
      <c r="L171" s="5"/>
      <c r="M171" s="5"/>
      <c r="N171" s="5"/>
      <c r="O171" s="5"/>
      <c r="P171" s="5"/>
      <c r="Q171" s="5"/>
      <c r="R171" s="5"/>
    </row>
    <row r="172" spans="2:18" x14ac:dyDescent="0.25">
      <c r="B172" s="5"/>
      <c r="C172" s="5"/>
      <c r="D172" s="5"/>
      <c r="E172" s="5"/>
      <c r="F172" s="5"/>
      <c r="G172" s="5"/>
      <c r="H172" s="5"/>
      <c r="I172" s="5"/>
      <c r="J172" s="5"/>
      <c r="K172" s="5"/>
      <c r="L172" s="5"/>
      <c r="M172" s="5"/>
      <c r="N172" s="5"/>
      <c r="O172" s="5"/>
      <c r="P172" s="5"/>
      <c r="Q172" s="5"/>
      <c r="R172" s="5"/>
    </row>
    <row r="173" spans="2:18" x14ac:dyDescent="0.25">
      <c r="B173" s="5"/>
      <c r="C173" s="5"/>
      <c r="D173" s="5"/>
      <c r="E173" s="5"/>
      <c r="F173" s="5"/>
      <c r="G173" s="5"/>
      <c r="H173" s="5"/>
      <c r="I173" s="5"/>
      <c r="J173" s="5"/>
      <c r="K173" s="5"/>
      <c r="L173" s="5"/>
      <c r="M173" s="5"/>
      <c r="N173" s="5"/>
      <c r="O173" s="5"/>
      <c r="P173" s="5"/>
      <c r="Q173" s="5"/>
      <c r="R173" s="5"/>
    </row>
    <row r="174" spans="2:18" x14ac:dyDescent="0.25">
      <c r="B174" s="5"/>
      <c r="C174" s="5"/>
      <c r="D174" s="5"/>
      <c r="E174" s="5"/>
      <c r="F174" s="5"/>
      <c r="G174" s="5"/>
      <c r="H174" s="5"/>
      <c r="I174" s="5"/>
      <c r="J174" s="5"/>
      <c r="K174" s="5"/>
      <c r="L174" s="5"/>
      <c r="M174" s="5"/>
      <c r="N174" s="5"/>
      <c r="O174" s="5"/>
      <c r="P174" s="5"/>
      <c r="Q174" s="5"/>
      <c r="R174" s="5"/>
    </row>
    <row r="175" spans="2:18" x14ac:dyDescent="0.25">
      <c r="B175" s="5"/>
      <c r="C175" s="5"/>
      <c r="D175" s="5"/>
      <c r="E175" s="5"/>
      <c r="F175" s="5"/>
      <c r="G175" s="5"/>
      <c r="H175" s="5"/>
      <c r="I175" s="5"/>
      <c r="J175" s="5"/>
      <c r="K175" s="5"/>
      <c r="L175" s="5"/>
      <c r="M175" s="5"/>
      <c r="N175" s="5"/>
      <c r="O175" s="5"/>
      <c r="P175" s="5"/>
      <c r="Q175" s="5"/>
      <c r="R175" s="5"/>
    </row>
    <row r="176" spans="2:18" x14ac:dyDescent="0.25">
      <c r="B176" s="5"/>
      <c r="C176" s="5"/>
      <c r="D176" s="5"/>
      <c r="E176" s="5"/>
      <c r="F176" s="5"/>
      <c r="G176" s="5"/>
      <c r="H176" s="5"/>
      <c r="I176" s="5"/>
      <c r="J176" s="5"/>
      <c r="K176" s="5"/>
      <c r="L176" s="5"/>
      <c r="M176" s="5"/>
      <c r="N176" s="5"/>
      <c r="O176" s="5"/>
      <c r="P176" s="5"/>
      <c r="Q176" s="5"/>
      <c r="R176" s="5"/>
    </row>
    <row r="177" spans="2:18" x14ac:dyDescent="0.25">
      <c r="B177" s="5"/>
      <c r="C177" s="5"/>
      <c r="D177" s="5"/>
      <c r="E177" s="5"/>
      <c r="F177" s="5"/>
      <c r="G177" s="5"/>
      <c r="H177" s="5"/>
      <c r="I177" s="5"/>
      <c r="J177" s="5"/>
      <c r="K177" s="5"/>
      <c r="L177" s="5"/>
      <c r="M177" s="5"/>
      <c r="N177" s="5"/>
      <c r="O177" s="5"/>
      <c r="P177" s="5"/>
      <c r="Q177" s="5"/>
      <c r="R177" s="5"/>
    </row>
    <row r="178" spans="2:18" x14ac:dyDescent="0.25">
      <c r="B178" s="5"/>
      <c r="C178" s="5"/>
      <c r="D178" s="5"/>
      <c r="E178" s="5"/>
      <c r="F178" s="5"/>
      <c r="G178" s="5"/>
      <c r="H178" s="5"/>
      <c r="I178" s="5"/>
      <c r="J178" s="5"/>
      <c r="K178" s="5"/>
      <c r="L178" s="5"/>
      <c r="M178" s="5"/>
      <c r="N178" s="5"/>
      <c r="O178" s="5"/>
      <c r="P178" s="5"/>
      <c r="Q178" s="5"/>
      <c r="R178" s="5"/>
    </row>
    <row r="179" spans="2:18" x14ac:dyDescent="0.25">
      <c r="B179" s="5"/>
      <c r="C179" s="5"/>
      <c r="D179" s="5"/>
      <c r="E179" s="5"/>
      <c r="F179" s="5"/>
      <c r="G179" s="5"/>
      <c r="H179" s="5"/>
      <c r="I179" s="5"/>
      <c r="J179" s="5"/>
      <c r="K179" s="5"/>
      <c r="L179" s="5"/>
      <c r="M179" s="5"/>
      <c r="N179" s="5"/>
      <c r="O179" s="5"/>
      <c r="P179" s="5"/>
      <c r="Q179" s="5"/>
      <c r="R179" s="5"/>
    </row>
    <row r="180" spans="2:18" x14ac:dyDescent="0.25">
      <c r="B180" s="5"/>
      <c r="C180" s="5"/>
      <c r="D180" s="5"/>
      <c r="E180" s="5"/>
      <c r="F180" s="5"/>
      <c r="G180" s="5"/>
      <c r="H180" s="5"/>
      <c r="I180" s="5"/>
      <c r="J180" s="5"/>
      <c r="K180" s="5"/>
      <c r="L180" s="5"/>
      <c r="M180" s="5"/>
      <c r="N180" s="5"/>
      <c r="O180" s="5"/>
      <c r="P180" s="5"/>
      <c r="Q180" s="5"/>
      <c r="R180" s="5"/>
    </row>
    <row r="181" spans="2:18" x14ac:dyDescent="0.25">
      <c r="B181" s="5"/>
      <c r="C181" s="5"/>
      <c r="D181" s="5"/>
      <c r="E181" s="5"/>
      <c r="F181" s="5"/>
      <c r="G181" s="5"/>
      <c r="H181" s="5"/>
      <c r="I181" s="5"/>
      <c r="J181" s="5"/>
      <c r="K181" s="5"/>
      <c r="L181" s="5"/>
      <c r="M181" s="5"/>
      <c r="N181" s="5"/>
      <c r="O181" s="5"/>
      <c r="P181" s="5"/>
      <c r="Q181" s="5"/>
      <c r="R181" s="5"/>
    </row>
    <row r="182" spans="2:18" x14ac:dyDescent="0.25">
      <c r="B182" s="5"/>
      <c r="C182" s="5"/>
      <c r="D182" s="5"/>
      <c r="E182" s="5"/>
      <c r="F182" s="5"/>
      <c r="G182" s="5"/>
      <c r="H182" s="5"/>
      <c r="I182" s="5"/>
      <c r="J182" s="5"/>
      <c r="K182" s="5"/>
      <c r="L182" s="5"/>
      <c r="M182" s="5"/>
      <c r="N182" s="5"/>
      <c r="O182" s="5"/>
      <c r="P182" s="5"/>
      <c r="Q182" s="5"/>
      <c r="R182" s="5"/>
    </row>
    <row r="183" spans="2:18" x14ac:dyDescent="0.25">
      <c r="B183" s="5"/>
      <c r="C183" s="5"/>
      <c r="D183" s="5"/>
      <c r="E183" s="5"/>
      <c r="F183" s="5"/>
      <c r="G183" s="5"/>
      <c r="H183" s="5"/>
      <c r="I183" s="5"/>
      <c r="J183" s="5"/>
      <c r="K183" s="5"/>
      <c r="L183" s="5"/>
      <c r="M183" s="5"/>
      <c r="N183" s="5"/>
      <c r="O183" s="5"/>
      <c r="P183" s="5"/>
      <c r="Q183" s="5"/>
      <c r="R183" s="5"/>
    </row>
    <row r="184" spans="2:18" x14ac:dyDescent="0.25">
      <c r="B184" s="5"/>
      <c r="C184" s="5"/>
      <c r="D184" s="5"/>
      <c r="E184" s="5"/>
      <c r="F184" s="5"/>
      <c r="G184" s="5"/>
      <c r="H184" s="5"/>
      <c r="I184" s="5"/>
      <c r="J184" s="5"/>
      <c r="K184" s="5"/>
      <c r="L184" s="5"/>
      <c r="M184" s="5"/>
      <c r="N184" s="5"/>
      <c r="O184" s="5"/>
      <c r="P184" s="5"/>
      <c r="Q184" s="5"/>
      <c r="R184" s="5"/>
    </row>
    <row r="185" spans="2:18" x14ac:dyDescent="0.25">
      <c r="B185" s="5"/>
      <c r="C185" s="5"/>
      <c r="D185" s="5"/>
      <c r="E185" s="5"/>
      <c r="F185" s="5"/>
      <c r="G185" s="5"/>
      <c r="H185" s="5"/>
      <c r="I185" s="5"/>
      <c r="J185" s="5"/>
      <c r="K185" s="5"/>
      <c r="L185" s="5"/>
      <c r="M185" s="5"/>
      <c r="N185" s="5"/>
      <c r="O185" s="5"/>
      <c r="P185" s="5"/>
      <c r="Q185" s="5"/>
      <c r="R185" s="5"/>
    </row>
    <row r="186" spans="2:18" x14ac:dyDescent="0.25">
      <c r="B186" s="5"/>
      <c r="C186" s="5"/>
      <c r="D186" s="5"/>
      <c r="E186" s="5"/>
      <c r="F186" s="5"/>
      <c r="G186" s="5"/>
      <c r="H186" s="5"/>
      <c r="I186" s="5"/>
      <c r="J186" s="5"/>
      <c r="K186" s="5"/>
      <c r="L186" s="5"/>
      <c r="M186" s="5"/>
      <c r="N186" s="5"/>
      <c r="O186" s="5"/>
      <c r="P186" s="5"/>
      <c r="Q186" s="5"/>
      <c r="R186" s="5"/>
    </row>
    <row r="187" spans="2:18" x14ac:dyDescent="0.25">
      <c r="B187" s="5"/>
      <c r="C187" s="5"/>
      <c r="D187" s="5"/>
      <c r="E187" s="5"/>
      <c r="F187" s="5"/>
      <c r="G187" s="5"/>
      <c r="H187" s="5"/>
      <c r="I187" s="5"/>
      <c r="J187" s="5"/>
      <c r="K187" s="5"/>
      <c r="L187" s="5"/>
      <c r="M187" s="5"/>
      <c r="N187" s="5"/>
      <c r="O187" s="5"/>
      <c r="P187" s="5"/>
      <c r="Q187" s="5"/>
      <c r="R187" s="5"/>
    </row>
    <row r="188" spans="2:18" x14ac:dyDescent="0.25">
      <c r="B188" s="5"/>
      <c r="C188" s="5"/>
      <c r="D188" s="5"/>
      <c r="E188" s="5"/>
      <c r="F188" s="5"/>
      <c r="G188" s="5"/>
      <c r="H188" s="5"/>
      <c r="I188" s="5"/>
      <c r="J188" s="5"/>
      <c r="K188" s="5"/>
      <c r="L188" s="5"/>
      <c r="M188" s="5"/>
      <c r="N188" s="5"/>
      <c r="O188" s="5"/>
      <c r="P188" s="5"/>
      <c r="Q188" s="5"/>
      <c r="R188" s="5"/>
    </row>
    <row r="189" spans="2:18" x14ac:dyDescent="0.25">
      <c r="B189" s="5"/>
      <c r="C189" s="5"/>
      <c r="D189" s="5"/>
      <c r="E189" s="5"/>
      <c r="F189" s="5"/>
      <c r="G189" s="5"/>
      <c r="H189" s="5"/>
      <c r="I189" s="5"/>
      <c r="J189" s="5"/>
      <c r="K189" s="5"/>
      <c r="L189" s="5"/>
      <c r="M189" s="5"/>
      <c r="N189" s="5"/>
      <c r="O189" s="5"/>
      <c r="P189" s="5"/>
      <c r="Q189" s="5"/>
      <c r="R189" s="5"/>
    </row>
    <row r="190" spans="2:18" x14ac:dyDescent="0.25">
      <c r="B190" s="5"/>
      <c r="C190" s="5"/>
      <c r="D190" s="5"/>
      <c r="E190" s="5"/>
      <c r="F190" s="5"/>
      <c r="G190" s="5"/>
      <c r="H190" s="5"/>
      <c r="I190" s="5"/>
      <c r="J190" s="5"/>
      <c r="K190" s="5"/>
      <c r="L190" s="5"/>
      <c r="M190" s="5"/>
      <c r="N190" s="5"/>
      <c r="O190" s="5"/>
      <c r="P190" s="5"/>
      <c r="Q190" s="5"/>
      <c r="R190" s="5"/>
    </row>
    <row r="191" spans="2:18" x14ac:dyDescent="0.25">
      <c r="B191" s="5"/>
      <c r="C191" s="5"/>
      <c r="D191" s="5"/>
      <c r="E191" s="5"/>
      <c r="F191" s="5"/>
      <c r="G191" s="5"/>
      <c r="H191" s="5"/>
      <c r="I191" s="5"/>
      <c r="J191" s="5"/>
      <c r="K191" s="5"/>
      <c r="L191" s="5"/>
      <c r="M191" s="5"/>
      <c r="N191" s="5"/>
      <c r="O191" s="5"/>
      <c r="P191" s="5"/>
      <c r="Q191" s="5"/>
      <c r="R191" s="5"/>
    </row>
    <row r="192" spans="2:18" x14ac:dyDescent="0.25">
      <c r="B192" s="5"/>
      <c r="C192" s="5"/>
      <c r="D192" s="5"/>
      <c r="E192" s="5"/>
      <c r="F192" s="5"/>
      <c r="G192" s="5"/>
      <c r="H192" s="5"/>
      <c r="I192" s="5"/>
      <c r="J192" s="5"/>
      <c r="K192" s="5"/>
      <c r="L192" s="5"/>
      <c r="M192" s="5"/>
      <c r="N192" s="5"/>
      <c r="O192" s="5"/>
      <c r="P192" s="5"/>
      <c r="Q192" s="5"/>
      <c r="R192" s="5"/>
    </row>
    <row r="193" spans="2:18" x14ac:dyDescent="0.25">
      <c r="B193" s="5"/>
      <c r="C193" s="5"/>
      <c r="D193" s="5"/>
      <c r="E193" s="5"/>
      <c r="F193" s="5"/>
      <c r="G193" s="5"/>
      <c r="H193" s="5"/>
      <c r="I193" s="5"/>
      <c r="J193" s="5"/>
      <c r="K193" s="5"/>
      <c r="L193" s="5"/>
      <c r="M193" s="5"/>
      <c r="N193" s="5"/>
      <c r="O193" s="5"/>
      <c r="P193" s="5"/>
      <c r="Q193" s="5"/>
      <c r="R193" s="5"/>
    </row>
    <row r="194" spans="2:18" x14ac:dyDescent="0.25">
      <c r="B194" s="5"/>
      <c r="C194" s="5"/>
      <c r="D194" s="5"/>
      <c r="E194" s="5"/>
      <c r="F194" s="5"/>
      <c r="G194" s="5"/>
      <c r="H194" s="5"/>
      <c r="I194" s="5"/>
      <c r="J194" s="5"/>
      <c r="K194" s="5"/>
      <c r="L194" s="5"/>
      <c r="M194" s="5"/>
      <c r="N194" s="5"/>
      <c r="O194" s="5"/>
      <c r="P194" s="5"/>
      <c r="Q194" s="5"/>
      <c r="R194" s="5"/>
    </row>
    <row r="195" spans="2:18" x14ac:dyDescent="0.25">
      <c r="B195" s="5"/>
      <c r="C195" s="5"/>
      <c r="D195" s="5"/>
      <c r="E195" s="5"/>
      <c r="F195" s="5"/>
      <c r="G195" s="5"/>
      <c r="H195" s="5"/>
      <c r="I195" s="5"/>
      <c r="J195" s="5"/>
      <c r="K195" s="5"/>
      <c r="L195" s="5"/>
      <c r="M195" s="5"/>
      <c r="N195" s="5"/>
      <c r="O195" s="5"/>
      <c r="P195" s="5"/>
      <c r="Q195" s="5"/>
      <c r="R195" s="5"/>
    </row>
    <row r="196" spans="2:18" x14ac:dyDescent="0.25">
      <c r="B196" s="5"/>
      <c r="C196" s="5"/>
      <c r="D196" s="5"/>
      <c r="E196" s="5"/>
      <c r="F196" s="5"/>
      <c r="G196" s="5"/>
      <c r="H196" s="5"/>
      <c r="I196" s="5"/>
      <c r="J196" s="5"/>
      <c r="K196" s="5"/>
      <c r="L196" s="5"/>
      <c r="M196" s="5"/>
      <c r="N196" s="5"/>
      <c r="O196" s="5"/>
      <c r="P196" s="5"/>
      <c r="Q196" s="5"/>
      <c r="R196" s="5"/>
    </row>
    <row r="197" spans="2:18" x14ac:dyDescent="0.25">
      <c r="B197" s="5"/>
      <c r="C197" s="5"/>
      <c r="D197" s="5"/>
      <c r="E197" s="5"/>
      <c r="F197" s="5"/>
      <c r="G197" s="5"/>
      <c r="H197" s="5"/>
      <c r="I197" s="5"/>
      <c r="J197" s="5"/>
      <c r="K197" s="5"/>
      <c r="L197" s="5"/>
      <c r="M197" s="5"/>
      <c r="N197" s="5"/>
      <c r="O197" s="5"/>
      <c r="P197" s="5"/>
      <c r="Q197" s="5"/>
      <c r="R197" s="5"/>
    </row>
    <row r="198" spans="2:18" x14ac:dyDescent="0.25">
      <c r="B198" s="5"/>
      <c r="C198" s="5"/>
      <c r="D198" s="5"/>
      <c r="E198" s="5"/>
      <c r="F198" s="5"/>
      <c r="G198" s="5"/>
      <c r="H198" s="5"/>
      <c r="I198" s="5"/>
      <c r="J198" s="5"/>
      <c r="K198" s="5"/>
      <c r="L198" s="5"/>
      <c r="M198" s="5"/>
      <c r="N198" s="5"/>
      <c r="O198" s="5"/>
      <c r="P198" s="5"/>
      <c r="Q198" s="5"/>
      <c r="R198" s="5"/>
    </row>
    <row r="199" spans="2:18" x14ac:dyDescent="0.25">
      <c r="B199" s="5"/>
      <c r="C199" s="5"/>
      <c r="D199" s="5"/>
      <c r="E199" s="5"/>
      <c r="F199" s="5"/>
      <c r="G199" s="5"/>
      <c r="H199" s="5"/>
      <c r="I199" s="5"/>
      <c r="J199" s="5"/>
      <c r="K199" s="5"/>
      <c r="L199" s="5"/>
      <c r="M199" s="5"/>
      <c r="N199" s="5"/>
      <c r="O199" s="5"/>
      <c r="P199" s="5"/>
      <c r="Q199" s="5"/>
      <c r="R199" s="5"/>
    </row>
    <row r="200" spans="2:18" x14ac:dyDescent="0.25">
      <c r="B200" s="5"/>
      <c r="C200" s="5"/>
      <c r="D200" s="5"/>
      <c r="E200" s="5"/>
      <c r="F200" s="5"/>
      <c r="G200" s="5"/>
      <c r="H200" s="5"/>
      <c r="I200" s="5"/>
      <c r="J200" s="5"/>
      <c r="K200" s="5"/>
      <c r="L200" s="5"/>
      <c r="M200" s="5"/>
      <c r="N200" s="5"/>
      <c r="O200" s="5"/>
      <c r="P200" s="5"/>
      <c r="Q200" s="5"/>
      <c r="R200" s="5"/>
    </row>
    <row r="201" spans="2:18" x14ac:dyDescent="0.25">
      <c r="B201" s="5"/>
      <c r="C201" s="5"/>
      <c r="D201" s="5"/>
      <c r="E201" s="5"/>
      <c r="F201" s="5"/>
      <c r="G201" s="5"/>
      <c r="H201" s="5"/>
      <c r="I201" s="5"/>
      <c r="J201" s="5"/>
      <c r="K201" s="5"/>
      <c r="L201" s="5"/>
      <c r="M201" s="5"/>
      <c r="N201" s="5"/>
      <c r="O201" s="5"/>
      <c r="P201" s="5"/>
      <c r="Q201" s="5"/>
      <c r="R201" s="5"/>
    </row>
    <row r="202" spans="2:18" x14ac:dyDescent="0.25">
      <c r="B202" s="5"/>
      <c r="C202" s="5"/>
      <c r="D202" s="5"/>
      <c r="E202" s="5"/>
      <c r="F202" s="5"/>
      <c r="G202" s="5"/>
      <c r="H202" s="5"/>
      <c r="I202" s="5"/>
      <c r="J202" s="5"/>
      <c r="K202" s="5"/>
      <c r="L202" s="5"/>
      <c r="M202" s="5"/>
      <c r="N202" s="5"/>
      <c r="O202" s="5"/>
      <c r="P202" s="5"/>
      <c r="Q202" s="5"/>
      <c r="R202" s="5"/>
    </row>
    <row r="203" spans="2:18" x14ac:dyDescent="0.25">
      <c r="B203" s="5"/>
      <c r="C203" s="5"/>
      <c r="D203" s="5"/>
      <c r="E203" s="5"/>
      <c r="F203" s="5"/>
      <c r="G203" s="5"/>
      <c r="H203" s="5"/>
      <c r="I203" s="5"/>
      <c r="J203" s="5"/>
      <c r="K203" s="5"/>
      <c r="L203" s="5"/>
      <c r="M203" s="5"/>
      <c r="N203" s="5"/>
      <c r="O203" s="5"/>
      <c r="P203" s="5"/>
      <c r="Q203" s="5"/>
      <c r="R203" s="5"/>
    </row>
    <row r="204" spans="2:18" x14ac:dyDescent="0.25">
      <c r="B204" s="5"/>
      <c r="C204" s="5"/>
      <c r="D204" s="5"/>
      <c r="E204" s="5"/>
      <c r="F204" s="5"/>
      <c r="G204" s="5"/>
      <c r="H204" s="5"/>
      <c r="I204" s="5"/>
      <c r="J204" s="5"/>
      <c r="K204" s="5"/>
      <c r="L204" s="5"/>
      <c r="M204" s="5"/>
      <c r="N204" s="5"/>
      <c r="O204" s="5"/>
      <c r="P204" s="5"/>
      <c r="Q204" s="5"/>
      <c r="R204" s="5"/>
    </row>
    <row r="205" spans="2:18" x14ac:dyDescent="0.25">
      <c r="B205" s="5"/>
      <c r="C205" s="5"/>
      <c r="D205" s="5"/>
      <c r="E205" s="5"/>
      <c r="F205" s="5"/>
      <c r="G205" s="5"/>
      <c r="H205" s="5"/>
      <c r="I205" s="5"/>
      <c r="J205" s="5"/>
      <c r="K205" s="5"/>
      <c r="L205" s="5"/>
      <c r="M205" s="5"/>
      <c r="N205" s="5"/>
      <c r="O205" s="5"/>
      <c r="P205" s="5"/>
      <c r="Q205" s="5"/>
      <c r="R205" s="5"/>
    </row>
    <row r="206" spans="2:18" x14ac:dyDescent="0.25">
      <c r="B206" s="5"/>
      <c r="C206" s="5"/>
      <c r="D206" s="5"/>
      <c r="E206" s="5"/>
      <c r="F206" s="5"/>
      <c r="G206" s="5"/>
      <c r="H206" s="5"/>
      <c r="I206" s="5"/>
      <c r="J206" s="5"/>
      <c r="K206" s="5"/>
      <c r="L206" s="5"/>
      <c r="M206" s="5"/>
      <c r="N206" s="5"/>
      <c r="O206" s="5"/>
      <c r="P206" s="5"/>
      <c r="Q206" s="5"/>
      <c r="R206" s="5"/>
    </row>
    <row r="207" spans="2:18" x14ac:dyDescent="0.25">
      <c r="B207" s="5"/>
      <c r="C207" s="5"/>
      <c r="D207" s="5"/>
      <c r="E207" s="5"/>
      <c r="F207" s="5"/>
      <c r="G207" s="5"/>
      <c r="H207" s="5"/>
      <c r="I207" s="5"/>
      <c r="J207" s="5"/>
      <c r="K207" s="5"/>
      <c r="L207" s="5"/>
      <c r="M207" s="5"/>
      <c r="N207" s="5"/>
      <c r="O207" s="5"/>
      <c r="P207" s="5"/>
      <c r="Q207" s="5"/>
      <c r="R207" s="5"/>
    </row>
    <row r="208" spans="2:18" x14ac:dyDescent="0.25">
      <c r="B208" s="5"/>
      <c r="C208" s="5"/>
      <c r="D208" s="5"/>
      <c r="E208" s="5"/>
      <c r="F208" s="5"/>
      <c r="G208" s="5"/>
      <c r="H208" s="5"/>
      <c r="I208" s="5"/>
      <c r="J208" s="5"/>
      <c r="K208" s="5"/>
      <c r="L208" s="5"/>
      <c r="M208" s="5"/>
      <c r="N208" s="5"/>
      <c r="O208" s="5"/>
      <c r="P208" s="5"/>
      <c r="Q208" s="5"/>
      <c r="R208" s="5"/>
    </row>
    <row r="209" spans="2:18" x14ac:dyDescent="0.25">
      <c r="B209" s="5"/>
      <c r="C209" s="5"/>
      <c r="D209" s="5"/>
      <c r="E209" s="5"/>
      <c r="F209" s="5"/>
      <c r="G209" s="5"/>
      <c r="H209" s="5"/>
      <c r="I209" s="5"/>
      <c r="J209" s="5"/>
      <c r="K209" s="5"/>
      <c r="L209" s="5"/>
      <c r="M209" s="5"/>
      <c r="N209" s="5"/>
      <c r="O209" s="5"/>
      <c r="P209" s="5"/>
      <c r="Q209" s="5"/>
      <c r="R209" s="5"/>
    </row>
    <row r="210" spans="2:18" x14ac:dyDescent="0.25">
      <c r="B210" s="5"/>
      <c r="C210" s="5"/>
      <c r="D210" s="5"/>
      <c r="E210" s="5"/>
      <c r="F210" s="5"/>
      <c r="G210" s="5"/>
      <c r="H210" s="5"/>
      <c r="I210" s="5"/>
      <c r="J210" s="5"/>
      <c r="K210" s="5"/>
      <c r="L210" s="5"/>
      <c r="M210" s="5"/>
      <c r="N210" s="5"/>
      <c r="O210" s="5"/>
      <c r="P210" s="5"/>
      <c r="Q210" s="5"/>
      <c r="R210" s="5"/>
    </row>
    <row r="211" spans="2:18" x14ac:dyDescent="0.25">
      <c r="B211" s="5"/>
      <c r="C211" s="5"/>
      <c r="D211" s="5"/>
      <c r="E211" s="5"/>
      <c r="F211" s="5"/>
      <c r="G211" s="5"/>
      <c r="H211" s="5"/>
      <c r="I211" s="5"/>
      <c r="J211" s="5"/>
      <c r="K211" s="5"/>
      <c r="L211" s="5"/>
      <c r="M211" s="5"/>
      <c r="N211" s="5"/>
      <c r="O211" s="5"/>
      <c r="P211" s="5"/>
      <c r="Q211" s="5"/>
      <c r="R211" s="5"/>
    </row>
    <row r="212" spans="2:18" x14ac:dyDescent="0.25">
      <c r="B212" s="5"/>
      <c r="C212" s="5"/>
      <c r="D212" s="5"/>
      <c r="E212" s="5"/>
      <c r="F212" s="5"/>
      <c r="G212" s="5"/>
      <c r="H212" s="5"/>
      <c r="I212" s="5"/>
      <c r="J212" s="5"/>
      <c r="K212" s="5"/>
      <c r="L212" s="5"/>
      <c r="M212" s="5"/>
      <c r="N212" s="5"/>
      <c r="O212" s="5"/>
      <c r="P212" s="5"/>
      <c r="Q212" s="5"/>
      <c r="R212" s="5"/>
    </row>
    <row r="213" spans="2:18" x14ac:dyDescent="0.25">
      <c r="B213" s="5"/>
      <c r="C213" s="5"/>
      <c r="D213" s="5"/>
      <c r="E213" s="5"/>
      <c r="F213" s="5"/>
      <c r="G213" s="5"/>
      <c r="H213" s="5"/>
      <c r="I213" s="5"/>
      <c r="J213" s="5"/>
      <c r="K213" s="5"/>
      <c r="L213" s="5"/>
      <c r="M213" s="5"/>
      <c r="N213" s="5"/>
      <c r="O213" s="5"/>
      <c r="P213" s="5"/>
      <c r="Q213" s="5"/>
      <c r="R213" s="5"/>
    </row>
    <row r="214" spans="2:18" x14ac:dyDescent="0.25">
      <c r="B214" s="5"/>
      <c r="C214" s="5"/>
      <c r="D214" s="5"/>
      <c r="E214" s="5"/>
      <c r="F214" s="5"/>
      <c r="G214" s="5"/>
      <c r="H214" s="5"/>
      <c r="I214" s="5"/>
      <c r="J214" s="5"/>
      <c r="K214" s="5"/>
      <c r="L214" s="5"/>
      <c r="M214" s="5"/>
      <c r="N214" s="5"/>
      <c r="O214" s="5"/>
      <c r="P214" s="5"/>
      <c r="Q214" s="5"/>
      <c r="R214" s="5"/>
    </row>
    <row r="215" spans="2:18" x14ac:dyDescent="0.25">
      <c r="B215" s="5"/>
      <c r="C215" s="5"/>
      <c r="D215" s="5"/>
      <c r="E215" s="5"/>
      <c r="F215" s="5"/>
      <c r="G215" s="5"/>
      <c r="H215" s="5"/>
      <c r="I215" s="5"/>
      <c r="J215" s="5"/>
      <c r="K215" s="5"/>
      <c r="L215" s="5"/>
      <c r="M215" s="5"/>
      <c r="N215" s="5"/>
      <c r="O215" s="5"/>
      <c r="P215" s="5"/>
      <c r="Q215" s="5"/>
      <c r="R215" s="5"/>
    </row>
    <row r="216" spans="2:18" x14ac:dyDescent="0.25">
      <c r="B216" s="5"/>
      <c r="C216" s="5"/>
      <c r="D216" s="5"/>
      <c r="E216" s="5"/>
      <c r="F216" s="5"/>
      <c r="G216" s="5"/>
      <c r="H216" s="5"/>
      <c r="I216" s="5"/>
      <c r="J216" s="5"/>
      <c r="K216" s="5"/>
      <c r="L216" s="5"/>
      <c r="M216" s="5"/>
      <c r="N216" s="5"/>
      <c r="O216" s="5"/>
      <c r="P216" s="5"/>
      <c r="Q216" s="5"/>
      <c r="R216" s="5"/>
    </row>
    <row r="217" spans="2:18" x14ac:dyDescent="0.25">
      <c r="B217" s="5"/>
      <c r="C217" s="5"/>
      <c r="D217" s="5"/>
      <c r="E217" s="5"/>
      <c r="F217" s="5"/>
      <c r="G217" s="5"/>
      <c r="H217" s="5"/>
      <c r="I217" s="5"/>
      <c r="J217" s="5"/>
      <c r="K217" s="5"/>
      <c r="L217" s="5"/>
      <c r="M217" s="5"/>
      <c r="N217" s="5"/>
      <c r="O217" s="5"/>
      <c r="P217" s="5"/>
      <c r="Q217" s="5"/>
      <c r="R217" s="5"/>
    </row>
    <row r="218" spans="2:18" x14ac:dyDescent="0.25">
      <c r="B218" s="5"/>
      <c r="C218" s="5"/>
      <c r="D218" s="5"/>
      <c r="E218" s="5"/>
      <c r="F218" s="5"/>
      <c r="G218" s="5"/>
      <c r="H218" s="5"/>
      <c r="I218" s="5"/>
      <c r="J218" s="5"/>
      <c r="K218" s="5"/>
      <c r="L218" s="5"/>
      <c r="M218" s="5"/>
      <c r="N218" s="5"/>
      <c r="O218" s="5"/>
      <c r="P218" s="5"/>
      <c r="Q218" s="5"/>
      <c r="R218" s="5"/>
    </row>
    <row r="219" spans="2:18" x14ac:dyDescent="0.25">
      <c r="B219" s="5"/>
      <c r="C219" s="5"/>
      <c r="D219" s="5"/>
      <c r="E219" s="5"/>
      <c r="F219" s="5"/>
      <c r="G219" s="5"/>
      <c r="H219" s="5"/>
      <c r="I219" s="5"/>
      <c r="J219" s="5"/>
      <c r="K219" s="5"/>
      <c r="L219" s="5"/>
      <c r="M219" s="5"/>
      <c r="N219" s="5"/>
      <c r="O219" s="5"/>
      <c r="P219" s="5"/>
      <c r="Q219" s="5"/>
      <c r="R219" s="5"/>
    </row>
    <row r="220" spans="2:18" x14ac:dyDescent="0.25">
      <c r="B220" s="5"/>
      <c r="C220" s="5"/>
      <c r="D220" s="5"/>
      <c r="E220" s="5"/>
      <c r="F220" s="5"/>
      <c r="G220" s="5"/>
      <c r="H220" s="5"/>
      <c r="I220" s="5"/>
      <c r="J220" s="5"/>
      <c r="K220" s="5"/>
      <c r="L220" s="5"/>
      <c r="M220" s="5"/>
      <c r="N220" s="5"/>
      <c r="O220" s="5"/>
      <c r="P220" s="5"/>
      <c r="Q220" s="5"/>
      <c r="R220" s="5"/>
    </row>
    <row r="221" spans="2:18" x14ac:dyDescent="0.25">
      <c r="B221" s="5"/>
      <c r="C221" s="5"/>
      <c r="D221" s="5"/>
      <c r="E221" s="5"/>
      <c r="F221" s="5"/>
      <c r="G221" s="5"/>
      <c r="H221" s="5"/>
      <c r="I221" s="5"/>
      <c r="J221" s="5"/>
      <c r="K221" s="5"/>
      <c r="L221" s="5"/>
      <c r="M221" s="5"/>
      <c r="N221" s="5"/>
      <c r="O221" s="5"/>
      <c r="P221" s="5"/>
      <c r="Q221" s="5"/>
      <c r="R221" s="5"/>
    </row>
    <row r="222" spans="2:18" x14ac:dyDescent="0.25">
      <c r="B222" s="5"/>
      <c r="C222" s="5"/>
      <c r="D222" s="5"/>
      <c r="E222" s="5"/>
      <c r="F222" s="5"/>
      <c r="G222" s="5"/>
      <c r="H222" s="5"/>
      <c r="I222" s="5"/>
      <c r="J222" s="5"/>
      <c r="K222" s="5"/>
      <c r="L222" s="5"/>
      <c r="M222" s="5"/>
      <c r="N222" s="5"/>
      <c r="O222" s="5"/>
      <c r="P222" s="5"/>
      <c r="Q222" s="5"/>
      <c r="R222" s="5"/>
    </row>
    <row r="223" spans="2:18" x14ac:dyDescent="0.25">
      <c r="B223" s="5"/>
      <c r="C223" s="5"/>
      <c r="D223" s="5"/>
      <c r="E223" s="5"/>
      <c r="F223" s="5"/>
      <c r="G223" s="5"/>
      <c r="H223" s="5"/>
      <c r="I223" s="5"/>
      <c r="J223" s="5"/>
      <c r="K223" s="5"/>
      <c r="L223" s="5"/>
      <c r="M223" s="5"/>
      <c r="N223" s="5"/>
      <c r="O223" s="5"/>
      <c r="P223" s="5"/>
      <c r="Q223" s="5"/>
      <c r="R223" s="5"/>
    </row>
    <row r="224" spans="2:18" x14ac:dyDescent="0.25">
      <c r="B224" s="5"/>
      <c r="C224" s="5"/>
      <c r="D224" s="5"/>
      <c r="E224" s="5"/>
      <c r="F224" s="5"/>
      <c r="G224" s="5"/>
      <c r="H224" s="5"/>
      <c r="I224" s="5"/>
      <c r="J224" s="5"/>
      <c r="K224" s="5"/>
      <c r="L224" s="5"/>
      <c r="M224" s="5"/>
      <c r="N224" s="5"/>
      <c r="O224" s="5"/>
      <c r="P224" s="5"/>
      <c r="Q224" s="5"/>
      <c r="R224" s="5"/>
    </row>
    <row r="225" spans="2:18" x14ac:dyDescent="0.25">
      <c r="B225" s="5"/>
      <c r="C225" s="5"/>
      <c r="D225" s="5"/>
      <c r="E225" s="5"/>
      <c r="F225" s="5"/>
      <c r="G225" s="5"/>
      <c r="H225" s="5"/>
      <c r="I225" s="5"/>
      <c r="J225" s="5"/>
      <c r="K225" s="5"/>
      <c r="L225" s="5"/>
      <c r="M225" s="5"/>
      <c r="N225" s="5"/>
      <c r="O225" s="5"/>
      <c r="P225" s="5"/>
      <c r="Q225" s="5"/>
      <c r="R225" s="5"/>
    </row>
    <row r="226" spans="2:18" x14ac:dyDescent="0.25">
      <c r="B226" s="5"/>
      <c r="C226" s="5"/>
      <c r="D226" s="5"/>
      <c r="E226" s="5"/>
      <c r="F226" s="5"/>
      <c r="G226" s="5"/>
      <c r="H226" s="5"/>
      <c r="I226" s="5"/>
      <c r="J226" s="5"/>
      <c r="K226" s="5"/>
      <c r="L226" s="5"/>
      <c r="M226" s="5"/>
      <c r="N226" s="5"/>
      <c r="O226" s="5"/>
      <c r="P226" s="5"/>
      <c r="Q226" s="5"/>
      <c r="R226" s="5"/>
    </row>
    <row r="227" spans="2:18" x14ac:dyDescent="0.25">
      <c r="B227" s="5"/>
      <c r="C227" s="5"/>
      <c r="D227" s="5"/>
      <c r="E227" s="5"/>
      <c r="F227" s="5"/>
      <c r="G227" s="5"/>
      <c r="H227" s="5"/>
      <c r="I227" s="5"/>
      <c r="J227" s="5"/>
      <c r="K227" s="5"/>
      <c r="L227" s="5"/>
      <c r="M227" s="5"/>
      <c r="N227" s="5"/>
      <c r="O227" s="5"/>
      <c r="P227" s="5"/>
      <c r="Q227" s="5"/>
      <c r="R227" s="5"/>
    </row>
    <row r="228" spans="2:18" x14ac:dyDescent="0.25">
      <c r="B228" s="5"/>
      <c r="C228" s="5"/>
      <c r="D228" s="5"/>
      <c r="E228" s="5"/>
      <c r="F228" s="5"/>
      <c r="G228" s="5"/>
      <c r="H228" s="5"/>
      <c r="I228" s="5"/>
      <c r="J228" s="5"/>
      <c r="K228" s="5"/>
      <c r="L228" s="5"/>
      <c r="M228" s="5"/>
      <c r="N228" s="5"/>
      <c r="O228" s="5"/>
      <c r="P228" s="5"/>
      <c r="Q228" s="5"/>
      <c r="R228" s="5"/>
    </row>
    <row r="229" spans="2:18" x14ac:dyDescent="0.25">
      <c r="B229" s="5"/>
      <c r="C229" s="5"/>
      <c r="D229" s="5"/>
      <c r="E229" s="5"/>
      <c r="F229" s="5"/>
      <c r="G229" s="5"/>
      <c r="H229" s="5"/>
      <c r="I229" s="5"/>
      <c r="J229" s="5"/>
      <c r="K229" s="5"/>
      <c r="L229" s="5"/>
      <c r="M229" s="5"/>
      <c r="N229" s="5"/>
      <c r="O229" s="5"/>
      <c r="P229" s="5"/>
      <c r="Q229" s="5"/>
      <c r="R229" s="5"/>
    </row>
    <row r="230" spans="2:18" x14ac:dyDescent="0.25">
      <c r="B230" s="5"/>
      <c r="C230" s="5"/>
      <c r="D230" s="5"/>
      <c r="E230" s="5"/>
      <c r="F230" s="5"/>
      <c r="G230" s="5"/>
      <c r="H230" s="5"/>
      <c r="I230" s="5"/>
      <c r="J230" s="5"/>
      <c r="K230" s="5"/>
      <c r="L230" s="5"/>
      <c r="M230" s="5"/>
      <c r="N230" s="5"/>
      <c r="O230" s="5"/>
      <c r="P230" s="5"/>
      <c r="Q230" s="5"/>
      <c r="R230" s="5"/>
    </row>
    <row r="231" spans="2:18" x14ac:dyDescent="0.25">
      <c r="B231" s="5"/>
      <c r="C231" s="5"/>
      <c r="D231" s="5"/>
      <c r="E231" s="5"/>
      <c r="F231" s="5"/>
      <c r="G231" s="5"/>
      <c r="H231" s="5"/>
      <c r="I231" s="5"/>
      <c r="J231" s="5"/>
      <c r="K231" s="5"/>
      <c r="L231" s="5"/>
      <c r="M231" s="5"/>
      <c r="N231" s="5"/>
      <c r="O231" s="5"/>
      <c r="P231" s="5"/>
      <c r="Q231" s="5"/>
      <c r="R231" s="5"/>
    </row>
    <row r="232" spans="2:18" x14ac:dyDescent="0.25">
      <c r="B232" s="5"/>
      <c r="C232" s="5"/>
      <c r="D232" s="5"/>
      <c r="E232" s="5"/>
      <c r="F232" s="5"/>
      <c r="G232" s="5"/>
      <c r="H232" s="5"/>
      <c r="I232" s="5"/>
      <c r="J232" s="5"/>
      <c r="K232" s="5"/>
      <c r="L232" s="5"/>
      <c r="M232" s="5"/>
      <c r="N232" s="5"/>
      <c r="O232" s="5"/>
      <c r="P232" s="5"/>
      <c r="Q232" s="5"/>
      <c r="R232" s="5"/>
    </row>
    <row r="233" spans="2:18" x14ac:dyDescent="0.25">
      <c r="B233" s="5"/>
      <c r="C233" s="5"/>
      <c r="D233" s="5"/>
      <c r="E233" s="5"/>
      <c r="F233" s="5"/>
      <c r="G233" s="5"/>
      <c r="H233" s="5"/>
      <c r="I233" s="5"/>
      <c r="J233" s="5"/>
      <c r="K233" s="5"/>
      <c r="L233" s="5"/>
      <c r="M233" s="5"/>
      <c r="N233" s="5"/>
      <c r="O233" s="5"/>
      <c r="P233" s="5"/>
      <c r="Q233" s="5"/>
      <c r="R233" s="5"/>
    </row>
    <row r="234" spans="2:18" x14ac:dyDescent="0.25">
      <c r="B234" s="5"/>
      <c r="C234" s="5"/>
      <c r="D234" s="5"/>
      <c r="E234" s="5"/>
      <c r="F234" s="5"/>
      <c r="G234" s="5"/>
      <c r="H234" s="5"/>
      <c r="I234" s="5"/>
      <c r="J234" s="5"/>
      <c r="K234" s="5"/>
      <c r="L234" s="5"/>
      <c r="M234" s="5"/>
      <c r="N234" s="5"/>
      <c r="O234" s="5"/>
      <c r="P234" s="5"/>
      <c r="Q234" s="5"/>
      <c r="R234" s="5"/>
    </row>
    <row r="235" spans="2:18" x14ac:dyDescent="0.25">
      <c r="B235" s="5"/>
      <c r="C235" s="5"/>
      <c r="D235" s="5"/>
      <c r="E235" s="5"/>
      <c r="F235" s="5"/>
      <c r="G235" s="5"/>
      <c r="H235" s="5"/>
      <c r="I235" s="5"/>
      <c r="J235" s="5"/>
      <c r="K235" s="5"/>
      <c r="L235" s="5"/>
      <c r="M235" s="5"/>
      <c r="N235" s="5"/>
      <c r="O235" s="5"/>
      <c r="P235" s="5"/>
      <c r="Q235" s="5"/>
      <c r="R235" s="5"/>
    </row>
    <row r="236" spans="2:18" x14ac:dyDescent="0.25">
      <c r="B236" s="5"/>
      <c r="C236" s="5"/>
      <c r="D236" s="5"/>
      <c r="E236" s="5"/>
      <c r="F236" s="5"/>
      <c r="G236" s="5"/>
      <c r="H236" s="5"/>
      <c r="I236" s="5"/>
      <c r="J236" s="5"/>
      <c r="K236" s="5"/>
      <c r="L236" s="5"/>
      <c r="M236" s="5"/>
      <c r="N236" s="5"/>
      <c r="O236" s="5"/>
      <c r="P236" s="5"/>
      <c r="Q236" s="5"/>
      <c r="R236" s="5"/>
    </row>
    <row r="237" spans="2:18" x14ac:dyDescent="0.25">
      <c r="B237" s="5"/>
      <c r="C237" s="5"/>
      <c r="D237" s="5"/>
      <c r="E237" s="5"/>
      <c r="F237" s="5"/>
      <c r="G237" s="5"/>
      <c r="H237" s="5"/>
      <c r="I237" s="5"/>
      <c r="J237" s="5"/>
      <c r="K237" s="5"/>
      <c r="L237" s="5"/>
      <c r="M237" s="5"/>
      <c r="N237" s="5"/>
      <c r="O237" s="5"/>
      <c r="P237" s="5"/>
      <c r="Q237" s="5"/>
      <c r="R237" s="5"/>
    </row>
    <row r="238" spans="2:18" x14ac:dyDescent="0.25">
      <c r="B238" s="5"/>
      <c r="C238" s="5"/>
      <c r="D238" s="5"/>
      <c r="E238" s="5"/>
      <c r="F238" s="5"/>
      <c r="G238" s="5"/>
      <c r="H238" s="5"/>
      <c r="I238" s="5"/>
      <c r="J238" s="5"/>
      <c r="K238" s="5"/>
      <c r="L238" s="5"/>
      <c r="M238" s="5"/>
      <c r="N238" s="5"/>
      <c r="O238" s="5"/>
      <c r="P238" s="5"/>
      <c r="Q238" s="5"/>
      <c r="R238" s="5"/>
    </row>
    <row r="239" spans="2:18" x14ac:dyDescent="0.25">
      <c r="B239" s="5"/>
      <c r="C239" s="5"/>
      <c r="D239" s="5"/>
      <c r="E239" s="5"/>
      <c r="F239" s="5"/>
      <c r="G239" s="5"/>
      <c r="H239" s="5"/>
      <c r="I239" s="5"/>
      <c r="J239" s="5"/>
      <c r="K239" s="5"/>
      <c r="L239" s="5"/>
      <c r="M239" s="5"/>
      <c r="N239" s="5"/>
      <c r="O239" s="5"/>
      <c r="P239" s="5"/>
      <c r="Q239" s="5"/>
      <c r="R239" s="5"/>
    </row>
    <row r="240" spans="2:18" x14ac:dyDescent="0.25">
      <c r="B240" s="5"/>
      <c r="C240" s="5"/>
      <c r="D240" s="5"/>
      <c r="E240" s="5"/>
      <c r="F240" s="5"/>
      <c r="G240" s="5"/>
      <c r="H240" s="5"/>
      <c r="I240" s="5"/>
      <c r="J240" s="5"/>
      <c r="K240" s="5"/>
      <c r="L240" s="5"/>
      <c r="M240" s="5"/>
      <c r="N240" s="5"/>
      <c r="O240" s="5"/>
      <c r="P240" s="5"/>
      <c r="Q240" s="5"/>
      <c r="R240" s="5"/>
    </row>
    <row r="241" spans="2:18" x14ac:dyDescent="0.25">
      <c r="B241" s="5"/>
      <c r="C241" s="5"/>
      <c r="D241" s="5"/>
      <c r="E241" s="5"/>
      <c r="F241" s="5"/>
      <c r="G241" s="5"/>
      <c r="H241" s="5"/>
      <c r="I241" s="5"/>
      <c r="J241" s="5"/>
      <c r="K241" s="5"/>
      <c r="L241" s="5"/>
      <c r="M241" s="5"/>
      <c r="N241" s="5"/>
      <c r="O241" s="5"/>
      <c r="P241" s="5"/>
      <c r="Q241" s="5"/>
      <c r="R241" s="5"/>
    </row>
    <row r="242" spans="2:18" x14ac:dyDescent="0.25">
      <c r="B242" s="5"/>
      <c r="C242" s="5"/>
      <c r="D242" s="5"/>
      <c r="E242" s="5"/>
      <c r="F242" s="5"/>
      <c r="G242" s="5"/>
      <c r="H242" s="5"/>
      <c r="I242" s="5"/>
      <c r="J242" s="5"/>
      <c r="K242" s="5"/>
      <c r="L242" s="5"/>
      <c r="M242" s="5"/>
      <c r="N242" s="5"/>
      <c r="O242" s="5"/>
      <c r="P242" s="5"/>
      <c r="Q242" s="5"/>
      <c r="R242" s="5"/>
    </row>
    <row r="243" spans="2:18" x14ac:dyDescent="0.25">
      <c r="B243" s="5"/>
      <c r="C243" s="5"/>
      <c r="D243" s="5"/>
      <c r="E243" s="5"/>
      <c r="F243" s="5"/>
      <c r="G243" s="5"/>
      <c r="H243" s="5"/>
      <c r="I243" s="5"/>
      <c r="J243" s="5"/>
      <c r="K243" s="5"/>
      <c r="L243" s="5"/>
      <c r="M243" s="5"/>
      <c r="N243" s="5"/>
      <c r="O243" s="5"/>
      <c r="P243" s="5"/>
      <c r="Q243" s="5"/>
      <c r="R243" s="5"/>
    </row>
    <row r="244" spans="2:18" x14ac:dyDescent="0.25">
      <c r="B244" s="5"/>
      <c r="C244" s="5"/>
      <c r="D244" s="5"/>
      <c r="E244" s="5"/>
      <c r="F244" s="5"/>
      <c r="G244" s="5"/>
      <c r="H244" s="5"/>
      <c r="I244" s="5"/>
      <c r="J244" s="5"/>
      <c r="K244" s="5"/>
      <c r="L244" s="5"/>
      <c r="M244" s="5"/>
      <c r="N244" s="5"/>
      <c r="O244" s="5"/>
      <c r="P244" s="5"/>
      <c r="Q244" s="5"/>
      <c r="R244" s="5"/>
    </row>
    <row r="245" spans="2:18" x14ac:dyDescent="0.25">
      <c r="B245" s="5"/>
      <c r="C245" s="5"/>
      <c r="D245" s="5"/>
      <c r="E245" s="5"/>
      <c r="F245" s="5"/>
      <c r="G245" s="5"/>
      <c r="H245" s="5"/>
      <c r="I245" s="5"/>
      <c r="J245" s="5"/>
      <c r="K245" s="5"/>
      <c r="L245" s="5"/>
      <c r="M245" s="5"/>
      <c r="N245" s="5"/>
      <c r="O245" s="5"/>
      <c r="P245" s="5"/>
      <c r="Q245" s="5"/>
      <c r="R245" s="5"/>
    </row>
    <row r="246" spans="2:18" x14ac:dyDescent="0.25">
      <c r="B246" s="5"/>
      <c r="C246" s="5"/>
      <c r="D246" s="5"/>
      <c r="E246" s="5"/>
      <c r="F246" s="5"/>
      <c r="G246" s="5"/>
      <c r="H246" s="5"/>
      <c r="I246" s="5"/>
      <c r="J246" s="5"/>
      <c r="K246" s="5"/>
      <c r="L246" s="5"/>
      <c r="M246" s="5"/>
      <c r="N246" s="5"/>
      <c r="O246" s="5"/>
      <c r="P246" s="5"/>
      <c r="Q246" s="5"/>
      <c r="R246" s="5"/>
    </row>
    <row r="247" spans="2:18" x14ac:dyDescent="0.25">
      <c r="B247" s="5"/>
      <c r="C247" s="5"/>
      <c r="D247" s="5"/>
      <c r="E247" s="5"/>
      <c r="F247" s="5"/>
      <c r="G247" s="5"/>
      <c r="H247" s="5"/>
      <c r="I247" s="5"/>
      <c r="J247" s="5"/>
      <c r="K247" s="5"/>
      <c r="L247" s="5"/>
      <c r="M247" s="5"/>
      <c r="N247" s="5"/>
      <c r="O247" s="5"/>
      <c r="P247" s="5"/>
      <c r="Q247" s="5"/>
      <c r="R247" s="5"/>
    </row>
    <row r="248" spans="2:18" x14ac:dyDescent="0.25">
      <c r="B248" s="5"/>
      <c r="C248" s="5"/>
      <c r="D248" s="5"/>
      <c r="E248" s="5"/>
      <c r="F248" s="5"/>
      <c r="G248" s="5"/>
      <c r="H248" s="5"/>
      <c r="I248" s="5"/>
      <c r="J248" s="5"/>
      <c r="K248" s="5"/>
      <c r="L248" s="5"/>
      <c r="M248" s="5"/>
      <c r="N248" s="5"/>
      <c r="O248" s="5"/>
      <c r="P248" s="5"/>
      <c r="Q248" s="5"/>
      <c r="R248" s="5"/>
    </row>
    <row r="249" spans="2:18" x14ac:dyDescent="0.25">
      <c r="B249" s="5"/>
      <c r="C249" s="5"/>
      <c r="D249" s="5"/>
      <c r="E249" s="5"/>
      <c r="F249" s="5"/>
      <c r="G249" s="5"/>
      <c r="H249" s="5"/>
      <c r="I249" s="5"/>
      <c r="J249" s="5"/>
      <c r="K249" s="5"/>
      <c r="L249" s="5"/>
      <c r="M249" s="5"/>
      <c r="N249" s="5"/>
      <c r="O249" s="5"/>
      <c r="P249" s="5"/>
      <c r="Q249" s="5"/>
      <c r="R249" s="5"/>
    </row>
    <row r="250" spans="2:18" x14ac:dyDescent="0.25">
      <c r="B250" s="5"/>
      <c r="C250" s="5"/>
      <c r="D250" s="5"/>
      <c r="E250" s="5"/>
      <c r="F250" s="5"/>
      <c r="G250" s="5"/>
      <c r="H250" s="5"/>
      <c r="I250" s="5"/>
      <c r="J250" s="5"/>
      <c r="K250" s="5"/>
      <c r="L250" s="5"/>
      <c r="M250" s="5"/>
      <c r="N250" s="5"/>
      <c r="O250" s="5"/>
      <c r="P250" s="5"/>
      <c r="Q250" s="5"/>
      <c r="R250" s="5"/>
    </row>
    <row r="251" spans="2:18" x14ac:dyDescent="0.25">
      <c r="B251" s="5"/>
      <c r="C251" s="5"/>
      <c r="D251" s="5"/>
      <c r="E251" s="5"/>
      <c r="F251" s="5"/>
      <c r="G251" s="5"/>
      <c r="H251" s="5"/>
      <c r="I251" s="5"/>
      <c r="J251" s="5"/>
      <c r="K251" s="5"/>
      <c r="L251" s="5"/>
      <c r="M251" s="5"/>
      <c r="N251" s="5"/>
      <c r="O251" s="5"/>
      <c r="P251" s="5"/>
      <c r="Q251" s="5"/>
      <c r="R251" s="5"/>
    </row>
    <row r="252" spans="2:18" x14ac:dyDescent="0.25">
      <c r="B252" s="5"/>
      <c r="C252" s="5"/>
      <c r="D252" s="5"/>
      <c r="E252" s="5"/>
      <c r="F252" s="5"/>
      <c r="G252" s="5"/>
      <c r="H252" s="5"/>
      <c r="I252" s="5"/>
      <c r="J252" s="5"/>
      <c r="K252" s="5"/>
      <c r="L252" s="5"/>
      <c r="M252" s="5"/>
      <c r="N252" s="5"/>
      <c r="O252" s="5"/>
      <c r="P252" s="5"/>
      <c r="Q252" s="5"/>
      <c r="R252" s="5"/>
    </row>
    <row r="253" spans="2:18" x14ac:dyDescent="0.25">
      <c r="B253" s="5"/>
      <c r="C253" s="5"/>
      <c r="D253" s="5"/>
      <c r="E253" s="5"/>
      <c r="F253" s="5"/>
      <c r="G253" s="5"/>
      <c r="H253" s="5"/>
      <c r="I253" s="5"/>
      <c r="J253" s="5"/>
      <c r="K253" s="5"/>
      <c r="L253" s="5"/>
      <c r="M253" s="5"/>
      <c r="N253" s="5"/>
      <c r="O253" s="5"/>
      <c r="P253" s="5"/>
      <c r="Q253" s="5"/>
      <c r="R253" s="5"/>
    </row>
    <row r="254" spans="2:18" x14ac:dyDescent="0.25">
      <c r="B254" s="5"/>
      <c r="C254" s="5"/>
      <c r="D254" s="5"/>
      <c r="E254" s="5"/>
      <c r="F254" s="5"/>
      <c r="G254" s="5"/>
      <c r="H254" s="5"/>
      <c r="I254" s="5"/>
      <c r="J254" s="5"/>
      <c r="K254" s="5"/>
      <c r="L254" s="5"/>
      <c r="M254" s="5"/>
      <c r="N254" s="5"/>
      <c r="O254" s="5"/>
      <c r="P254" s="5"/>
      <c r="Q254" s="5"/>
      <c r="R254" s="5"/>
    </row>
    <row r="255" spans="2:18" x14ac:dyDescent="0.25">
      <c r="B255" s="5"/>
      <c r="C255" s="5"/>
      <c r="D255" s="5"/>
      <c r="E255" s="5"/>
      <c r="F255" s="5"/>
      <c r="G255" s="5"/>
      <c r="H255" s="5"/>
      <c r="I255" s="5"/>
      <c r="J255" s="5"/>
      <c r="K255" s="5"/>
      <c r="L255" s="5"/>
      <c r="M255" s="5"/>
      <c r="N255" s="5"/>
      <c r="O255" s="5"/>
      <c r="P255" s="5"/>
      <c r="Q255" s="5"/>
      <c r="R255" s="5"/>
    </row>
    <row r="256" spans="2:18" x14ac:dyDescent="0.25">
      <c r="B256" s="5"/>
      <c r="C256" s="5"/>
      <c r="D256" s="5"/>
      <c r="E256" s="5"/>
      <c r="F256" s="5"/>
      <c r="G256" s="5"/>
      <c r="H256" s="5"/>
      <c r="I256" s="5"/>
      <c r="J256" s="5"/>
      <c r="K256" s="5"/>
      <c r="L256" s="5"/>
      <c r="M256" s="5"/>
      <c r="N256" s="5"/>
      <c r="O256" s="5"/>
      <c r="P256" s="5"/>
      <c r="Q256" s="5"/>
      <c r="R256" s="5"/>
    </row>
    <row r="257" spans="2:18" x14ac:dyDescent="0.25">
      <c r="B257" s="5"/>
      <c r="C257" s="5"/>
      <c r="D257" s="5"/>
      <c r="E257" s="5"/>
      <c r="F257" s="5"/>
      <c r="G257" s="5"/>
      <c r="H257" s="5"/>
      <c r="I257" s="5"/>
      <c r="J257" s="5"/>
      <c r="K257" s="5"/>
      <c r="L257" s="5"/>
      <c r="M257" s="5"/>
      <c r="N257" s="5"/>
      <c r="O257" s="5"/>
      <c r="P257" s="5"/>
      <c r="Q257" s="5"/>
      <c r="R257" s="5"/>
    </row>
    <row r="258" spans="2:18" x14ac:dyDescent="0.25">
      <c r="B258" s="5"/>
      <c r="C258" s="5"/>
      <c r="D258" s="5"/>
      <c r="E258" s="5"/>
      <c r="F258" s="5"/>
      <c r="G258" s="5"/>
      <c r="H258" s="5"/>
      <c r="I258" s="5"/>
      <c r="J258" s="5"/>
      <c r="K258" s="5"/>
      <c r="L258" s="5"/>
      <c r="M258" s="5"/>
      <c r="N258" s="5"/>
      <c r="O258" s="5"/>
      <c r="P258" s="5"/>
      <c r="Q258" s="5"/>
      <c r="R258" s="5"/>
    </row>
    <row r="259" spans="2:18" x14ac:dyDescent="0.25">
      <c r="B259" s="5"/>
      <c r="C259" s="5"/>
      <c r="D259" s="5"/>
      <c r="E259" s="5"/>
      <c r="F259" s="5"/>
      <c r="G259" s="5"/>
      <c r="H259" s="5"/>
      <c r="I259" s="5"/>
      <c r="J259" s="5"/>
      <c r="K259" s="5"/>
      <c r="L259" s="5"/>
      <c r="M259" s="5"/>
      <c r="N259" s="5"/>
      <c r="O259" s="5"/>
      <c r="P259" s="5"/>
      <c r="Q259" s="5"/>
      <c r="R259" s="5"/>
    </row>
    <row r="260" spans="2:18" x14ac:dyDescent="0.25">
      <c r="B260" s="5"/>
      <c r="C260" s="5"/>
      <c r="D260" s="5"/>
      <c r="E260" s="5"/>
      <c r="F260" s="5"/>
      <c r="G260" s="5"/>
      <c r="H260" s="5"/>
      <c r="I260" s="5"/>
      <c r="J260" s="5"/>
      <c r="K260" s="5"/>
      <c r="L260" s="5"/>
      <c r="M260" s="5"/>
      <c r="N260" s="5"/>
      <c r="O260" s="5"/>
      <c r="P260" s="5"/>
      <c r="Q260" s="5"/>
      <c r="R260" s="5"/>
    </row>
    <row r="261" spans="2:18" x14ac:dyDescent="0.25">
      <c r="B261" s="5"/>
      <c r="C261" s="5"/>
      <c r="D261" s="5"/>
      <c r="E261" s="5"/>
      <c r="F261" s="5"/>
      <c r="G261" s="5"/>
      <c r="H261" s="5"/>
      <c r="I261" s="5"/>
      <c r="J261" s="5"/>
      <c r="K261" s="5"/>
      <c r="L261" s="5"/>
      <c r="M261" s="5"/>
      <c r="N261" s="5"/>
      <c r="O261" s="5"/>
      <c r="P261" s="5"/>
      <c r="Q261" s="5"/>
      <c r="R261" s="5"/>
    </row>
    <row r="262" spans="2:18" x14ac:dyDescent="0.25">
      <c r="B262" s="5"/>
      <c r="C262" s="5"/>
      <c r="D262" s="5"/>
      <c r="E262" s="5"/>
      <c r="F262" s="5"/>
      <c r="G262" s="5"/>
      <c r="H262" s="5"/>
      <c r="I262" s="5"/>
      <c r="J262" s="5"/>
      <c r="K262" s="5"/>
      <c r="L262" s="5"/>
      <c r="M262" s="5"/>
      <c r="N262" s="5"/>
      <c r="O262" s="5"/>
      <c r="P262" s="5"/>
      <c r="Q262" s="5"/>
      <c r="R262" s="5"/>
    </row>
    <row r="263" spans="2:18" x14ac:dyDescent="0.25">
      <c r="B263" s="5"/>
      <c r="C263" s="5"/>
      <c r="D263" s="5"/>
      <c r="E263" s="5"/>
      <c r="F263" s="5"/>
      <c r="G263" s="5"/>
      <c r="H263" s="5"/>
      <c r="I263" s="5"/>
      <c r="J263" s="5"/>
      <c r="K263" s="5"/>
      <c r="L263" s="5"/>
      <c r="M263" s="5"/>
      <c r="N263" s="5"/>
      <c r="O263" s="5"/>
      <c r="P263" s="5"/>
      <c r="Q263" s="5"/>
      <c r="R263" s="5"/>
    </row>
    <row r="264" spans="2:18" x14ac:dyDescent="0.25">
      <c r="B264" s="5"/>
      <c r="C264" s="5"/>
      <c r="D264" s="5"/>
      <c r="E264" s="5"/>
      <c r="F264" s="5"/>
      <c r="G264" s="5"/>
      <c r="H264" s="5"/>
      <c r="I264" s="5"/>
      <c r="J264" s="5"/>
      <c r="K264" s="5"/>
      <c r="L264" s="5"/>
      <c r="M264" s="5"/>
      <c r="N264" s="5"/>
      <c r="O264" s="5"/>
      <c r="P264" s="5"/>
      <c r="Q264" s="5"/>
      <c r="R264" s="5"/>
    </row>
    <row r="265" spans="2:18" x14ac:dyDescent="0.25">
      <c r="B265" s="5"/>
      <c r="C265" s="5"/>
      <c r="D265" s="5"/>
      <c r="E265" s="5"/>
      <c r="F265" s="5"/>
      <c r="G265" s="5"/>
      <c r="H265" s="5"/>
      <c r="I265" s="5"/>
      <c r="J265" s="5"/>
      <c r="K265" s="5"/>
      <c r="L265" s="5"/>
      <c r="M265" s="5"/>
      <c r="N265" s="5"/>
      <c r="O265" s="5"/>
      <c r="P265" s="5"/>
      <c r="Q265" s="5"/>
      <c r="R265" s="5"/>
    </row>
    <row r="266" spans="2:18" x14ac:dyDescent="0.25">
      <c r="B266" s="5"/>
      <c r="C266" s="5"/>
      <c r="D266" s="5"/>
      <c r="E266" s="5"/>
      <c r="F266" s="5"/>
      <c r="G266" s="5"/>
      <c r="H266" s="5"/>
      <c r="I266" s="5"/>
      <c r="J266" s="5"/>
      <c r="K266" s="5"/>
      <c r="L266" s="5"/>
      <c r="M266" s="5"/>
      <c r="N266" s="5"/>
      <c r="O266" s="5"/>
      <c r="P266" s="5"/>
      <c r="Q266" s="5"/>
      <c r="R266" s="5"/>
    </row>
    <row r="267" spans="2:18" x14ac:dyDescent="0.25">
      <c r="B267" s="5"/>
      <c r="C267" s="5"/>
      <c r="D267" s="5"/>
      <c r="E267" s="5"/>
      <c r="F267" s="5"/>
      <c r="G267" s="5"/>
      <c r="H267" s="5"/>
      <c r="I267" s="5"/>
      <c r="J267" s="5"/>
      <c r="K267" s="5"/>
      <c r="L267" s="5"/>
      <c r="M267" s="5"/>
      <c r="N267" s="5"/>
      <c r="O267" s="5"/>
      <c r="P267" s="5"/>
      <c r="Q267" s="5"/>
      <c r="R267" s="5"/>
    </row>
    <row r="268" spans="2:18" x14ac:dyDescent="0.25">
      <c r="B268" s="5"/>
      <c r="C268" s="5"/>
      <c r="D268" s="5"/>
      <c r="E268" s="5"/>
      <c r="F268" s="5"/>
      <c r="G268" s="5"/>
      <c r="H268" s="5"/>
      <c r="I268" s="5"/>
      <c r="J268" s="5"/>
      <c r="K268" s="5"/>
      <c r="L268" s="5"/>
      <c r="M268" s="5"/>
      <c r="N268" s="5"/>
      <c r="O268" s="5"/>
      <c r="P268" s="5"/>
      <c r="Q268" s="5"/>
      <c r="R268" s="5"/>
    </row>
    <row r="269" spans="2:18" x14ac:dyDescent="0.25">
      <c r="B269" s="5"/>
      <c r="C269" s="5"/>
      <c r="D269" s="5"/>
      <c r="E269" s="5"/>
      <c r="F269" s="5"/>
      <c r="G269" s="5"/>
      <c r="H269" s="5"/>
      <c r="I269" s="5"/>
      <c r="J269" s="5"/>
      <c r="K269" s="5"/>
      <c r="L269" s="5"/>
      <c r="M269" s="5"/>
      <c r="N269" s="5"/>
      <c r="O269" s="5"/>
      <c r="P269" s="5"/>
      <c r="Q269" s="5"/>
      <c r="R269" s="5"/>
    </row>
    <row r="270" spans="2:18" x14ac:dyDescent="0.25">
      <c r="B270" s="5"/>
      <c r="C270" s="5"/>
      <c r="D270" s="5"/>
      <c r="E270" s="5"/>
      <c r="F270" s="5"/>
      <c r="G270" s="5"/>
      <c r="H270" s="5"/>
      <c r="I270" s="5"/>
      <c r="J270" s="5"/>
      <c r="K270" s="5"/>
      <c r="L270" s="5"/>
      <c r="M270" s="5"/>
      <c r="N270" s="5"/>
      <c r="O270" s="5"/>
      <c r="P270" s="5"/>
      <c r="Q270" s="5"/>
      <c r="R270" s="5"/>
    </row>
    <row r="271" spans="2:18" x14ac:dyDescent="0.25">
      <c r="B271" s="5"/>
      <c r="C271" s="5"/>
      <c r="D271" s="5"/>
      <c r="E271" s="5"/>
      <c r="F271" s="5"/>
      <c r="G271" s="5"/>
      <c r="H271" s="5"/>
      <c r="I271" s="5"/>
      <c r="J271" s="5"/>
      <c r="K271" s="5"/>
      <c r="L271" s="5"/>
      <c r="M271" s="5"/>
      <c r="N271" s="5"/>
      <c r="O271" s="5"/>
      <c r="P271" s="5"/>
      <c r="Q271" s="5"/>
      <c r="R271" s="5"/>
    </row>
    <row r="272" spans="2:18" x14ac:dyDescent="0.25">
      <c r="B272" s="5"/>
      <c r="C272" s="5"/>
      <c r="D272" s="5"/>
      <c r="E272" s="5"/>
      <c r="F272" s="5"/>
      <c r="G272" s="5"/>
      <c r="H272" s="5"/>
      <c r="I272" s="5"/>
      <c r="J272" s="5"/>
      <c r="K272" s="5"/>
      <c r="L272" s="5"/>
      <c r="M272" s="5"/>
      <c r="N272" s="5"/>
      <c r="O272" s="5"/>
      <c r="P272" s="5"/>
      <c r="Q272" s="5"/>
      <c r="R272" s="5"/>
    </row>
    <row r="273" spans="2:18" x14ac:dyDescent="0.25">
      <c r="B273" s="5"/>
      <c r="C273" s="5"/>
      <c r="D273" s="5"/>
      <c r="E273" s="5"/>
      <c r="F273" s="5"/>
      <c r="G273" s="5"/>
      <c r="H273" s="5"/>
      <c r="I273" s="5"/>
      <c r="J273" s="5"/>
      <c r="K273" s="5"/>
      <c r="L273" s="5"/>
      <c r="M273" s="5"/>
      <c r="N273" s="5"/>
      <c r="O273" s="5"/>
      <c r="P273" s="5"/>
      <c r="Q273" s="5"/>
      <c r="R273" s="5"/>
    </row>
    <row r="274" spans="2:18" x14ac:dyDescent="0.25">
      <c r="B274" s="5"/>
      <c r="C274" s="5"/>
      <c r="D274" s="5"/>
      <c r="E274" s="5"/>
      <c r="F274" s="5"/>
      <c r="G274" s="5"/>
      <c r="H274" s="5"/>
      <c r="I274" s="5"/>
      <c r="J274" s="5"/>
      <c r="K274" s="5"/>
      <c r="L274" s="5"/>
      <c r="M274" s="5"/>
      <c r="N274" s="5"/>
      <c r="O274" s="5"/>
      <c r="P274" s="5"/>
      <c r="Q274" s="5"/>
      <c r="R274" s="5"/>
    </row>
    <row r="275" spans="2:18" x14ac:dyDescent="0.25">
      <c r="B275" s="5"/>
      <c r="C275" s="5"/>
      <c r="D275" s="5"/>
      <c r="E275" s="5"/>
      <c r="F275" s="5"/>
      <c r="G275" s="5"/>
      <c r="H275" s="5"/>
      <c r="I275" s="5"/>
      <c r="J275" s="5"/>
      <c r="K275" s="5"/>
      <c r="L275" s="5"/>
      <c r="M275" s="5"/>
      <c r="N275" s="5"/>
      <c r="O275" s="5"/>
      <c r="P275" s="5"/>
      <c r="Q275" s="5"/>
      <c r="R275" s="5"/>
    </row>
    <row r="276" spans="2:18" x14ac:dyDescent="0.25">
      <c r="B276" s="5"/>
      <c r="C276" s="5"/>
      <c r="D276" s="5"/>
      <c r="E276" s="5"/>
      <c r="F276" s="5"/>
      <c r="G276" s="5"/>
      <c r="H276" s="5"/>
      <c r="I276" s="5"/>
      <c r="J276" s="5"/>
      <c r="K276" s="5"/>
      <c r="L276" s="5"/>
      <c r="M276" s="5"/>
      <c r="N276" s="5"/>
      <c r="O276" s="5"/>
      <c r="P276" s="5"/>
      <c r="Q276" s="5"/>
      <c r="R276" s="5"/>
    </row>
    <row r="277" spans="2:18" x14ac:dyDescent="0.25">
      <c r="B277" s="5"/>
      <c r="C277" s="5"/>
      <c r="D277" s="5"/>
      <c r="E277" s="5"/>
      <c r="F277" s="5"/>
      <c r="G277" s="5"/>
      <c r="H277" s="5"/>
      <c r="I277" s="5"/>
      <c r="J277" s="5"/>
      <c r="K277" s="5"/>
      <c r="L277" s="5"/>
      <c r="M277" s="5"/>
      <c r="N277" s="5"/>
      <c r="O277" s="5"/>
      <c r="P277" s="5"/>
      <c r="Q277" s="5"/>
      <c r="R277" s="5"/>
    </row>
    <row r="278" spans="2:18" x14ac:dyDescent="0.25">
      <c r="B278" s="5"/>
      <c r="C278" s="5"/>
      <c r="D278" s="5"/>
      <c r="E278" s="5"/>
      <c r="F278" s="5"/>
      <c r="G278" s="5"/>
      <c r="H278" s="5"/>
      <c r="I278" s="5"/>
      <c r="J278" s="5"/>
      <c r="K278" s="5"/>
      <c r="L278" s="5"/>
      <c r="M278" s="5"/>
      <c r="N278" s="5"/>
      <c r="O278" s="5"/>
      <c r="P278" s="5"/>
      <c r="Q278" s="5"/>
      <c r="R278" s="5"/>
    </row>
    <row r="279" spans="2:18" x14ac:dyDescent="0.25">
      <c r="B279" s="5"/>
      <c r="C279" s="5"/>
      <c r="D279" s="5"/>
      <c r="E279" s="5"/>
      <c r="F279" s="5"/>
      <c r="G279" s="5"/>
      <c r="H279" s="5"/>
      <c r="I279" s="5"/>
      <c r="J279" s="5"/>
      <c r="K279" s="5"/>
      <c r="L279" s="5"/>
      <c r="M279" s="5"/>
      <c r="N279" s="5"/>
      <c r="O279" s="5"/>
      <c r="P279" s="5"/>
      <c r="Q279" s="5"/>
      <c r="R279" s="5"/>
    </row>
    <row r="280" spans="2:18" x14ac:dyDescent="0.25">
      <c r="B280" s="5"/>
      <c r="C280" s="5"/>
      <c r="D280" s="5"/>
      <c r="E280" s="5"/>
      <c r="F280" s="5"/>
      <c r="G280" s="5"/>
      <c r="H280" s="5"/>
      <c r="I280" s="5"/>
      <c r="J280" s="5"/>
      <c r="K280" s="5"/>
      <c r="L280" s="5"/>
      <c r="M280" s="5"/>
      <c r="N280" s="5"/>
      <c r="O280" s="5"/>
      <c r="P280" s="5"/>
      <c r="Q280" s="5"/>
      <c r="R280" s="5"/>
    </row>
    <row r="281" spans="2:18" x14ac:dyDescent="0.25">
      <c r="B281" s="5"/>
      <c r="C281" s="5"/>
      <c r="D281" s="5"/>
      <c r="E281" s="5"/>
      <c r="F281" s="5"/>
      <c r="G281" s="5"/>
      <c r="H281" s="5"/>
      <c r="I281" s="5"/>
      <c r="J281" s="5"/>
      <c r="K281" s="5"/>
      <c r="L281" s="5"/>
      <c r="M281" s="5"/>
      <c r="N281" s="5"/>
      <c r="O281" s="5"/>
      <c r="P281" s="5"/>
      <c r="Q281" s="5"/>
      <c r="R281" s="5"/>
    </row>
    <row r="282" spans="2:18" x14ac:dyDescent="0.25">
      <c r="B282" s="5"/>
      <c r="C282" s="5"/>
      <c r="D282" s="5"/>
      <c r="E282" s="5"/>
      <c r="F282" s="5"/>
      <c r="G282" s="5"/>
      <c r="H282" s="5"/>
      <c r="I282" s="5"/>
      <c r="J282" s="5"/>
      <c r="K282" s="5"/>
      <c r="L282" s="5"/>
      <c r="M282" s="5"/>
      <c r="N282" s="5"/>
      <c r="O282" s="5"/>
      <c r="P282" s="5"/>
      <c r="Q282" s="5"/>
      <c r="R282" s="5"/>
    </row>
    <row r="283" spans="2:18" x14ac:dyDescent="0.25">
      <c r="B283" s="5"/>
      <c r="C283" s="5"/>
      <c r="D283" s="5"/>
      <c r="E283" s="5"/>
      <c r="F283" s="5"/>
      <c r="G283" s="5"/>
      <c r="H283" s="5"/>
      <c r="I283" s="5"/>
      <c r="J283" s="5"/>
      <c r="K283" s="5"/>
      <c r="L283" s="5"/>
      <c r="M283" s="5"/>
      <c r="N283" s="5"/>
      <c r="O283" s="5"/>
      <c r="P283" s="5"/>
      <c r="Q283" s="5"/>
      <c r="R283" s="5"/>
    </row>
    <row r="284" spans="2:18" x14ac:dyDescent="0.25">
      <c r="B284" s="5"/>
      <c r="C284" s="5"/>
      <c r="D284" s="5"/>
      <c r="E284" s="5"/>
      <c r="F284" s="5"/>
      <c r="G284" s="5"/>
      <c r="H284" s="5"/>
      <c r="I284" s="5"/>
      <c r="J284" s="5"/>
      <c r="K284" s="5"/>
      <c r="L284" s="5"/>
      <c r="M284" s="5"/>
      <c r="N284" s="5"/>
      <c r="O284" s="5"/>
      <c r="P284" s="5"/>
      <c r="Q284" s="5"/>
      <c r="R284" s="5"/>
    </row>
    <row r="285" spans="2:18" x14ac:dyDescent="0.25">
      <c r="B285" s="5"/>
      <c r="C285" s="5"/>
      <c r="D285" s="5"/>
      <c r="E285" s="5"/>
      <c r="F285" s="5"/>
      <c r="G285" s="5"/>
      <c r="H285" s="5"/>
      <c r="I285" s="5"/>
      <c r="J285" s="5"/>
      <c r="K285" s="5"/>
      <c r="L285" s="5"/>
      <c r="M285" s="5"/>
      <c r="N285" s="5"/>
      <c r="O285" s="5"/>
      <c r="P285" s="5"/>
      <c r="Q285" s="5"/>
      <c r="R285" s="5"/>
    </row>
    <row r="286" spans="2:18" x14ac:dyDescent="0.25">
      <c r="B286" s="5"/>
      <c r="C286" s="5"/>
      <c r="D286" s="5"/>
      <c r="E286" s="5"/>
      <c r="F286" s="5"/>
      <c r="G286" s="5"/>
      <c r="H286" s="5"/>
      <c r="I286" s="5"/>
      <c r="J286" s="5"/>
      <c r="K286" s="5"/>
      <c r="L286" s="5"/>
      <c r="M286" s="5"/>
      <c r="N286" s="5"/>
      <c r="O286" s="5"/>
      <c r="P286" s="5"/>
      <c r="Q286" s="5"/>
      <c r="R286" s="5"/>
    </row>
    <row r="287" spans="2:18" x14ac:dyDescent="0.25">
      <c r="B287" s="5"/>
      <c r="C287" s="5"/>
      <c r="D287" s="5"/>
      <c r="E287" s="5"/>
      <c r="F287" s="5"/>
      <c r="G287" s="5"/>
      <c r="H287" s="5"/>
      <c r="I287" s="5"/>
      <c r="J287" s="5"/>
      <c r="K287" s="5"/>
      <c r="L287" s="5"/>
      <c r="M287" s="5"/>
      <c r="N287" s="5"/>
      <c r="O287" s="5"/>
      <c r="P287" s="5"/>
      <c r="Q287" s="5"/>
      <c r="R287" s="5"/>
    </row>
    <row r="288" spans="2:18" x14ac:dyDescent="0.25">
      <c r="B288" s="5"/>
      <c r="C288" s="5"/>
      <c r="D288" s="5"/>
      <c r="E288" s="5"/>
      <c r="F288" s="5"/>
      <c r="G288" s="5"/>
      <c r="H288" s="5"/>
      <c r="I288" s="5"/>
      <c r="J288" s="5"/>
      <c r="K288" s="5"/>
      <c r="L288" s="5"/>
      <c r="M288" s="5"/>
      <c r="N288" s="5"/>
      <c r="O288" s="5"/>
      <c r="P288" s="5"/>
      <c r="Q288" s="5"/>
      <c r="R288" s="5"/>
    </row>
    <row r="289" spans="2:18" x14ac:dyDescent="0.25">
      <c r="B289" s="5"/>
      <c r="C289" s="5"/>
      <c r="D289" s="5"/>
      <c r="E289" s="5"/>
      <c r="F289" s="5"/>
      <c r="G289" s="5"/>
      <c r="H289" s="5"/>
      <c r="I289" s="5"/>
      <c r="J289" s="5"/>
      <c r="K289" s="5"/>
      <c r="L289" s="5"/>
      <c r="M289" s="5"/>
      <c r="N289" s="5"/>
      <c r="O289" s="5"/>
      <c r="P289" s="5"/>
      <c r="Q289" s="5"/>
      <c r="R289" s="5"/>
    </row>
    <row r="290" spans="2:18" x14ac:dyDescent="0.25">
      <c r="B290" s="5"/>
      <c r="C290" s="5"/>
      <c r="D290" s="5"/>
      <c r="E290" s="5"/>
      <c r="F290" s="5"/>
      <c r="G290" s="5"/>
      <c r="H290" s="5"/>
      <c r="I290" s="5"/>
      <c r="J290" s="5"/>
      <c r="K290" s="5"/>
      <c r="L290" s="5"/>
      <c r="M290" s="5"/>
      <c r="N290" s="5"/>
      <c r="O290" s="5"/>
      <c r="P290" s="5"/>
      <c r="Q290" s="5"/>
      <c r="R290" s="5"/>
    </row>
    <row r="291" spans="2:18" x14ac:dyDescent="0.25">
      <c r="B291" s="5"/>
      <c r="C291" s="5"/>
      <c r="D291" s="5"/>
      <c r="E291" s="5"/>
      <c r="F291" s="5"/>
      <c r="G291" s="5"/>
      <c r="H291" s="5"/>
      <c r="I291" s="5"/>
      <c r="J291" s="5"/>
      <c r="K291" s="5"/>
      <c r="L291" s="5"/>
      <c r="M291" s="5"/>
      <c r="N291" s="5"/>
      <c r="O291" s="5"/>
      <c r="P291" s="5"/>
      <c r="Q291" s="5"/>
      <c r="R291" s="5"/>
    </row>
    <row r="292" spans="2:18" x14ac:dyDescent="0.25">
      <c r="B292" s="5"/>
      <c r="C292" s="5"/>
      <c r="D292" s="5"/>
      <c r="E292" s="5"/>
      <c r="F292" s="5"/>
      <c r="G292" s="5"/>
      <c r="H292" s="5"/>
      <c r="I292" s="5"/>
      <c r="J292" s="5"/>
      <c r="K292" s="5"/>
      <c r="L292" s="5"/>
      <c r="M292" s="5"/>
      <c r="N292" s="5"/>
      <c r="O292" s="5"/>
      <c r="P292" s="5"/>
      <c r="Q292" s="5"/>
      <c r="R292" s="5"/>
    </row>
    <row r="293" spans="2:18" x14ac:dyDescent="0.25">
      <c r="B293" s="5"/>
      <c r="C293" s="5"/>
      <c r="D293" s="5"/>
      <c r="E293" s="5"/>
      <c r="F293" s="5"/>
      <c r="G293" s="5"/>
      <c r="H293" s="5"/>
      <c r="I293" s="5"/>
      <c r="J293" s="5"/>
      <c r="K293" s="5"/>
      <c r="L293" s="5"/>
      <c r="M293" s="5"/>
      <c r="N293" s="5"/>
      <c r="O293" s="5"/>
      <c r="P293" s="5"/>
      <c r="Q293" s="5"/>
      <c r="R293" s="5"/>
    </row>
    <row r="294" spans="2:18" x14ac:dyDescent="0.25">
      <c r="B294" s="5"/>
      <c r="C294" s="5"/>
      <c r="D294" s="5"/>
      <c r="E294" s="5"/>
      <c r="F294" s="5"/>
      <c r="G294" s="5"/>
      <c r="H294" s="5"/>
      <c r="I294" s="5"/>
      <c r="J294" s="5"/>
      <c r="K294" s="5"/>
      <c r="L294" s="5"/>
      <c r="M294" s="5"/>
      <c r="N294" s="5"/>
      <c r="O294" s="5"/>
      <c r="P294" s="5"/>
      <c r="Q294" s="5"/>
      <c r="R294" s="5"/>
    </row>
    <row r="295" spans="2:18" x14ac:dyDescent="0.25">
      <c r="B295" s="5"/>
      <c r="C295" s="5"/>
      <c r="D295" s="5"/>
      <c r="E295" s="5"/>
      <c r="F295" s="5"/>
      <c r="G295" s="5"/>
      <c r="H295" s="5"/>
      <c r="I295" s="5"/>
      <c r="J295" s="5"/>
      <c r="K295" s="5"/>
      <c r="L295" s="5"/>
      <c r="M295" s="5"/>
      <c r="N295" s="5"/>
      <c r="O295" s="5"/>
      <c r="P295" s="5"/>
      <c r="Q295" s="5"/>
      <c r="R295" s="5"/>
    </row>
    <row r="296" spans="2:18" x14ac:dyDescent="0.25">
      <c r="B296" s="5"/>
      <c r="C296" s="5"/>
      <c r="D296" s="5"/>
      <c r="E296" s="5"/>
      <c r="F296" s="5"/>
      <c r="G296" s="5"/>
      <c r="H296" s="5"/>
      <c r="I296" s="5"/>
      <c r="J296" s="5"/>
      <c r="K296" s="5"/>
      <c r="L296" s="5"/>
      <c r="M296" s="5"/>
      <c r="N296" s="5"/>
      <c r="O296" s="5"/>
      <c r="P296" s="5"/>
      <c r="Q296" s="5"/>
      <c r="R296" s="5"/>
    </row>
    <row r="297" spans="2:18" x14ac:dyDescent="0.25">
      <c r="B297" s="5"/>
      <c r="C297" s="5"/>
      <c r="D297" s="5"/>
      <c r="E297" s="5"/>
      <c r="F297" s="5"/>
      <c r="G297" s="5"/>
      <c r="H297" s="5"/>
      <c r="I297" s="5"/>
      <c r="J297" s="5"/>
      <c r="K297" s="5"/>
      <c r="L297" s="5"/>
      <c r="M297" s="5"/>
      <c r="N297" s="5"/>
      <c r="O297" s="5"/>
      <c r="P297" s="5"/>
      <c r="Q297" s="5"/>
      <c r="R297" s="5"/>
    </row>
    <row r="298" spans="2:18" x14ac:dyDescent="0.25">
      <c r="B298" s="5"/>
      <c r="C298" s="5"/>
      <c r="D298" s="5"/>
      <c r="E298" s="5"/>
      <c r="F298" s="5"/>
      <c r="G298" s="5"/>
      <c r="H298" s="5"/>
      <c r="I298" s="5"/>
      <c r="J298" s="5"/>
      <c r="K298" s="5"/>
      <c r="L298" s="5"/>
      <c r="M298" s="5"/>
      <c r="N298" s="5"/>
      <c r="O298" s="5"/>
      <c r="P298" s="5"/>
      <c r="Q298" s="5"/>
      <c r="R298" s="5"/>
    </row>
    <row r="299" spans="2:18" x14ac:dyDescent="0.25">
      <c r="B299" s="5"/>
      <c r="C299" s="5"/>
      <c r="D299" s="5"/>
      <c r="E299" s="5"/>
      <c r="F299" s="5"/>
      <c r="G299" s="5"/>
      <c r="H299" s="5"/>
      <c r="I299" s="5"/>
      <c r="J299" s="5"/>
      <c r="K299" s="5"/>
      <c r="L299" s="5"/>
      <c r="M299" s="5"/>
      <c r="N299" s="5"/>
      <c r="O299" s="5"/>
      <c r="P299" s="5"/>
      <c r="Q299" s="5"/>
      <c r="R299" s="5"/>
    </row>
    <row r="300" spans="2:18" x14ac:dyDescent="0.25">
      <c r="B300" s="5"/>
      <c r="C300" s="5"/>
      <c r="D300" s="5"/>
      <c r="E300" s="5"/>
      <c r="F300" s="5"/>
      <c r="G300" s="5"/>
      <c r="H300" s="5"/>
      <c r="I300" s="5"/>
      <c r="J300" s="5"/>
      <c r="K300" s="5"/>
      <c r="L300" s="5"/>
      <c r="M300" s="5"/>
      <c r="N300" s="5"/>
      <c r="O300" s="5"/>
      <c r="P300" s="5"/>
      <c r="Q300" s="5"/>
      <c r="R300" s="5"/>
    </row>
    <row r="301" spans="2:18" x14ac:dyDescent="0.25">
      <c r="B301" s="5"/>
      <c r="C301" s="5"/>
      <c r="D301" s="5"/>
      <c r="E301" s="5"/>
      <c r="F301" s="5"/>
      <c r="G301" s="5"/>
      <c r="H301" s="5"/>
      <c r="I301" s="5"/>
      <c r="J301" s="5"/>
      <c r="K301" s="5"/>
      <c r="L301" s="5"/>
      <c r="M301" s="5"/>
      <c r="N301" s="5"/>
      <c r="O301" s="5"/>
      <c r="P301" s="5"/>
      <c r="Q301" s="5"/>
      <c r="R301" s="5"/>
    </row>
    <row r="302" spans="2:18" x14ac:dyDescent="0.25">
      <c r="B302" s="5"/>
      <c r="C302" s="5"/>
      <c r="D302" s="5"/>
      <c r="E302" s="5"/>
      <c r="F302" s="5"/>
      <c r="G302" s="5"/>
      <c r="H302" s="5"/>
      <c r="I302" s="5"/>
      <c r="J302" s="5"/>
      <c r="K302" s="5"/>
      <c r="L302" s="5"/>
      <c r="M302" s="5"/>
      <c r="N302" s="5"/>
      <c r="O302" s="5"/>
      <c r="P302" s="5"/>
      <c r="Q302" s="5"/>
      <c r="R302" s="5"/>
    </row>
    <row r="303" spans="2:18" x14ac:dyDescent="0.25">
      <c r="B303" s="5"/>
      <c r="C303" s="5"/>
      <c r="D303" s="5"/>
      <c r="E303" s="5"/>
      <c r="F303" s="5"/>
      <c r="G303" s="5"/>
      <c r="H303" s="5"/>
      <c r="I303" s="5"/>
      <c r="J303" s="5"/>
      <c r="K303" s="5"/>
      <c r="L303" s="5"/>
      <c r="M303" s="5"/>
      <c r="N303" s="5"/>
      <c r="O303" s="5"/>
      <c r="P303" s="5"/>
      <c r="Q303" s="5"/>
      <c r="R303" s="5"/>
    </row>
    <row r="304" spans="2:18" x14ac:dyDescent="0.25">
      <c r="B304" s="5"/>
      <c r="C304" s="5"/>
      <c r="D304" s="5"/>
      <c r="E304" s="5"/>
      <c r="F304" s="5"/>
      <c r="G304" s="5"/>
      <c r="H304" s="5"/>
      <c r="I304" s="5"/>
      <c r="J304" s="5"/>
      <c r="K304" s="5"/>
      <c r="L304" s="5"/>
      <c r="M304" s="5"/>
      <c r="N304" s="5"/>
      <c r="O304" s="5"/>
      <c r="P304" s="5"/>
      <c r="Q304" s="5"/>
      <c r="R304" s="5"/>
    </row>
    <row r="305" spans="2:18" x14ac:dyDescent="0.25">
      <c r="B305" s="5"/>
      <c r="C305" s="5"/>
      <c r="D305" s="5"/>
      <c r="E305" s="5"/>
      <c r="F305" s="5"/>
      <c r="G305" s="5"/>
      <c r="H305" s="5"/>
      <c r="I305" s="5"/>
      <c r="J305" s="5"/>
      <c r="K305" s="5"/>
      <c r="L305" s="5"/>
      <c r="M305" s="5"/>
      <c r="N305" s="5"/>
      <c r="O305" s="5"/>
      <c r="P305" s="5"/>
      <c r="Q305" s="5"/>
      <c r="R305" s="5"/>
    </row>
    <row r="306" spans="2:18" x14ac:dyDescent="0.25">
      <c r="B306" s="5"/>
      <c r="C306" s="5"/>
      <c r="D306" s="5"/>
      <c r="E306" s="5"/>
      <c r="F306" s="5"/>
      <c r="G306" s="5"/>
      <c r="H306" s="5"/>
      <c r="I306" s="5"/>
      <c r="J306" s="5"/>
      <c r="K306" s="5"/>
      <c r="L306" s="5"/>
      <c r="M306" s="5"/>
      <c r="N306" s="5"/>
      <c r="O306" s="5"/>
      <c r="P306" s="5"/>
      <c r="Q306" s="5"/>
      <c r="R306" s="5"/>
    </row>
    <row r="307" spans="2:18" x14ac:dyDescent="0.25">
      <c r="B307" s="5"/>
      <c r="C307" s="5"/>
      <c r="D307" s="5"/>
      <c r="E307" s="5"/>
      <c r="F307" s="5"/>
      <c r="G307" s="5"/>
      <c r="H307" s="5"/>
      <c r="I307" s="5"/>
      <c r="J307" s="5"/>
      <c r="K307" s="5"/>
      <c r="L307" s="5"/>
      <c r="M307" s="5"/>
      <c r="N307" s="5"/>
      <c r="O307" s="5"/>
      <c r="P307" s="5"/>
      <c r="Q307" s="5"/>
      <c r="R307" s="5"/>
    </row>
    <row r="308" spans="2:18" x14ac:dyDescent="0.25">
      <c r="B308" s="5"/>
      <c r="C308" s="5"/>
      <c r="D308" s="5"/>
      <c r="E308" s="5"/>
      <c r="F308" s="5"/>
      <c r="G308" s="5"/>
      <c r="H308" s="5"/>
      <c r="I308" s="5"/>
      <c r="J308" s="5"/>
      <c r="K308" s="5"/>
      <c r="L308" s="5"/>
      <c r="M308" s="5"/>
      <c r="N308" s="5"/>
      <c r="O308" s="5"/>
      <c r="P308" s="5"/>
      <c r="Q308" s="5"/>
      <c r="R308" s="5"/>
    </row>
    <row r="309" spans="2:18" x14ac:dyDescent="0.25">
      <c r="B309" s="5"/>
      <c r="C309" s="5"/>
      <c r="D309" s="5"/>
      <c r="E309" s="5"/>
      <c r="F309" s="5"/>
      <c r="G309" s="5"/>
      <c r="H309" s="5"/>
      <c r="I309" s="5"/>
      <c r="J309" s="5"/>
      <c r="K309" s="5"/>
      <c r="L309" s="5"/>
      <c r="M309" s="5"/>
      <c r="N309" s="5"/>
      <c r="O309" s="5"/>
      <c r="P309" s="5"/>
      <c r="Q309" s="5"/>
      <c r="R309" s="5"/>
    </row>
    <row r="310" spans="2:18" x14ac:dyDescent="0.25">
      <c r="B310" s="5"/>
      <c r="C310" s="5"/>
      <c r="D310" s="5"/>
      <c r="E310" s="5"/>
      <c r="F310" s="5"/>
      <c r="G310" s="5"/>
      <c r="H310" s="5"/>
      <c r="I310" s="5"/>
      <c r="J310" s="5"/>
      <c r="K310" s="5"/>
      <c r="L310" s="5"/>
      <c r="M310" s="5"/>
      <c r="N310" s="5"/>
      <c r="O310" s="5"/>
      <c r="P310" s="5"/>
      <c r="Q310" s="5"/>
      <c r="R310" s="5"/>
    </row>
    <row r="311" spans="2:18" x14ac:dyDescent="0.25">
      <c r="B311" s="5"/>
      <c r="C311" s="5"/>
      <c r="D311" s="5"/>
      <c r="E311" s="5"/>
      <c r="F311" s="5"/>
      <c r="G311" s="5"/>
      <c r="H311" s="5"/>
      <c r="I311" s="5"/>
      <c r="J311" s="5"/>
      <c r="K311" s="5"/>
      <c r="L311" s="5"/>
      <c r="M311" s="5"/>
      <c r="N311" s="5"/>
      <c r="O311" s="5"/>
      <c r="P311" s="5"/>
      <c r="Q311" s="5"/>
      <c r="R311" s="5"/>
    </row>
    <row r="312" spans="2:18" x14ac:dyDescent="0.25">
      <c r="B312" s="5"/>
      <c r="C312" s="5"/>
      <c r="D312" s="5"/>
      <c r="E312" s="5"/>
      <c r="F312" s="5"/>
      <c r="G312" s="5"/>
      <c r="H312" s="5"/>
      <c r="I312" s="5"/>
      <c r="J312" s="5"/>
      <c r="K312" s="5"/>
      <c r="L312" s="5"/>
      <c r="M312" s="5"/>
      <c r="N312" s="5"/>
      <c r="O312" s="5"/>
      <c r="P312" s="5"/>
      <c r="Q312" s="5"/>
      <c r="R312" s="5"/>
    </row>
    <row r="313" spans="2:18" x14ac:dyDescent="0.25">
      <c r="B313" s="5"/>
      <c r="C313" s="5"/>
      <c r="D313" s="5"/>
      <c r="E313" s="5"/>
      <c r="F313" s="5"/>
      <c r="G313" s="5"/>
      <c r="H313" s="5"/>
      <c r="I313" s="5"/>
      <c r="J313" s="5"/>
      <c r="K313" s="5"/>
      <c r="L313" s="5"/>
      <c r="M313" s="5"/>
      <c r="N313" s="5"/>
      <c r="O313" s="5"/>
      <c r="P313" s="5"/>
      <c r="Q313" s="5"/>
      <c r="R313" s="5"/>
    </row>
    <row r="314" spans="2:18" x14ac:dyDescent="0.25">
      <c r="B314" s="5"/>
      <c r="C314" s="5"/>
      <c r="D314" s="5"/>
      <c r="E314" s="5"/>
      <c r="F314" s="5"/>
      <c r="G314" s="5"/>
      <c r="H314" s="5"/>
      <c r="I314" s="5"/>
      <c r="J314" s="5"/>
      <c r="K314" s="5"/>
      <c r="L314" s="5"/>
      <c r="M314" s="5"/>
      <c r="N314" s="5"/>
      <c r="O314" s="5"/>
      <c r="P314" s="5"/>
      <c r="Q314" s="5"/>
      <c r="R314" s="5"/>
    </row>
    <row r="315" spans="2:18" x14ac:dyDescent="0.25">
      <c r="B315" s="5"/>
      <c r="C315" s="5"/>
      <c r="D315" s="5"/>
      <c r="E315" s="5"/>
      <c r="F315" s="5"/>
      <c r="G315" s="5"/>
      <c r="H315" s="5"/>
      <c r="I315" s="5"/>
      <c r="J315" s="5"/>
      <c r="K315" s="5"/>
      <c r="L315" s="5"/>
      <c r="M315" s="5"/>
      <c r="N315" s="5"/>
      <c r="O315" s="5"/>
      <c r="P315" s="5"/>
      <c r="Q315" s="5"/>
      <c r="R315" s="5"/>
    </row>
    <row r="316" spans="2:18" x14ac:dyDescent="0.25">
      <c r="B316" s="5"/>
      <c r="C316" s="5"/>
      <c r="D316" s="5"/>
      <c r="E316" s="5"/>
      <c r="F316" s="5"/>
      <c r="G316" s="5"/>
      <c r="H316" s="5"/>
      <c r="I316" s="5"/>
      <c r="J316" s="5"/>
      <c r="K316" s="5"/>
      <c r="L316" s="5"/>
      <c r="M316" s="5"/>
      <c r="N316" s="5"/>
      <c r="O316" s="5"/>
      <c r="P316" s="5"/>
      <c r="Q316" s="5"/>
      <c r="R316" s="5"/>
    </row>
    <row r="317" spans="2:18" x14ac:dyDescent="0.25">
      <c r="B317" s="5"/>
      <c r="C317" s="5"/>
      <c r="D317" s="5"/>
      <c r="E317" s="5"/>
      <c r="F317" s="5"/>
      <c r="G317" s="5"/>
      <c r="H317" s="5"/>
      <c r="I317" s="5"/>
      <c r="J317" s="5"/>
      <c r="K317" s="5"/>
      <c r="L317" s="5"/>
      <c r="M317" s="5"/>
      <c r="N317" s="5"/>
      <c r="O317" s="5"/>
      <c r="P317" s="5"/>
      <c r="Q317" s="5"/>
      <c r="R317" s="5"/>
    </row>
    <row r="318" spans="2:18" x14ac:dyDescent="0.25">
      <c r="B318" s="5"/>
      <c r="C318" s="5"/>
      <c r="D318" s="5"/>
      <c r="E318" s="5"/>
      <c r="F318" s="5"/>
      <c r="G318" s="5"/>
      <c r="H318" s="5"/>
      <c r="I318" s="5"/>
      <c r="J318" s="5"/>
      <c r="K318" s="5"/>
      <c r="L318" s="5"/>
      <c r="M318" s="5"/>
      <c r="N318" s="5"/>
      <c r="O318" s="5"/>
      <c r="P318" s="5"/>
      <c r="Q318" s="5"/>
      <c r="R318" s="5"/>
    </row>
    <row r="319" spans="2:18" x14ac:dyDescent="0.25">
      <c r="B319" s="5"/>
      <c r="C319" s="5"/>
      <c r="D319" s="5"/>
      <c r="E319" s="5"/>
      <c r="F319" s="5"/>
      <c r="G319" s="5"/>
      <c r="H319" s="5"/>
      <c r="I319" s="5"/>
      <c r="J319" s="5"/>
      <c r="K319" s="5"/>
      <c r="L319" s="5"/>
      <c r="M319" s="5"/>
      <c r="N319" s="5"/>
      <c r="O319" s="5"/>
      <c r="P319" s="5"/>
      <c r="Q319" s="5"/>
      <c r="R319" s="5"/>
    </row>
    <row r="320" spans="2:18" x14ac:dyDescent="0.25">
      <c r="B320" s="5"/>
      <c r="C320" s="5"/>
      <c r="D320" s="5"/>
      <c r="E320" s="5"/>
      <c r="F320" s="5"/>
      <c r="G320" s="5"/>
      <c r="H320" s="5"/>
      <c r="I320" s="5"/>
      <c r="J320" s="5"/>
      <c r="K320" s="5"/>
      <c r="L320" s="5"/>
      <c r="M320" s="5"/>
      <c r="N320" s="5"/>
      <c r="O320" s="5"/>
      <c r="P320" s="5"/>
      <c r="Q320" s="5"/>
      <c r="R320" s="5"/>
    </row>
    <row r="321" spans="2:18" x14ac:dyDescent="0.25">
      <c r="B321" s="5"/>
      <c r="C321" s="5"/>
      <c r="D321" s="5"/>
      <c r="E321" s="5"/>
      <c r="F321" s="5"/>
      <c r="G321" s="5"/>
      <c r="H321" s="5"/>
      <c r="I321" s="5"/>
      <c r="J321" s="5"/>
      <c r="K321" s="5"/>
      <c r="L321" s="5"/>
      <c r="M321" s="5"/>
      <c r="N321" s="5"/>
      <c r="O321" s="5"/>
      <c r="P321" s="5"/>
      <c r="Q321" s="5"/>
      <c r="R321" s="5"/>
    </row>
    <row r="322" spans="2:18" x14ac:dyDescent="0.25">
      <c r="B322" s="5"/>
      <c r="C322" s="5"/>
      <c r="D322" s="5"/>
      <c r="E322" s="5"/>
      <c r="F322" s="5"/>
      <c r="G322" s="5"/>
      <c r="H322" s="5"/>
      <c r="I322" s="5"/>
      <c r="J322" s="5"/>
      <c r="K322" s="5"/>
      <c r="L322" s="5"/>
      <c r="M322" s="5"/>
      <c r="N322" s="5"/>
      <c r="O322" s="5"/>
      <c r="P322" s="5"/>
      <c r="Q322" s="5"/>
      <c r="R322" s="5"/>
    </row>
    <row r="323" spans="2:18" x14ac:dyDescent="0.25">
      <c r="B323" s="5"/>
      <c r="C323" s="5"/>
      <c r="D323" s="5"/>
      <c r="E323" s="5"/>
      <c r="F323" s="5"/>
      <c r="G323" s="5"/>
      <c r="H323" s="5"/>
      <c r="I323" s="5"/>
      <c r="J323" s="5"/>
      <c r="K323" s="5"/>
      <c r="L323" s="5"/>
      <c r="M323" s="5"/>
      <c r="N323" s="5"/>
      <c r="O323" s="5"/>
      <c r="P323" s="5"/>
      <c r="Q323" s="5"/>
      <c r="R323" s="5"/>
    </row>
    <row r="324" spans="2:18" x14ac:dyDescent="0.25">
      <c r="B324" s="5"/>
      <c r="C324" s="5"/>
      <c r="D324" s="5"/>
      <c r="E324" s="5"/>
      <c r="F324" s="5"/>
      <c r="G324" s="5"/>
      <c r="H324" s="5"/>
      <c r="I324" s="5"/>
      <c r="J324" s="5"/>
      <c r="K324" s="5"/>
      <c r="L324" s="5"/>
      <c r="M324" s="5"/>
      <c r="N324" s="5"/>
      <c r="O324" s="5"/>
      <c r="P324" s="5"/>
      <c r="Q324" s="5"/>
      <c r="R324" s="5"/>
    </row>
    <row r="325" spans="2:18" x14ac:dyDescent="0.25">
      <c r="B325" s="5"/>
      <c r="C325" s="5"/>
      <c r="D325" s="5"/>
      <c r="E325" s="5"/>
      <c r="F325" s="5"/>
      <c r="G325" s="5"/>
      <c r="H325" s="5"/>
      <c r="I325" s="5"/>
      <c r="J325" s="5"/>
      <c r="K325" s="5"/>
      <c r="L325" s="5"/>
      <c r="M325" s="5"/>
      <c r="N325" s="5"/>
      <c r="O325" s="5"/>
      <c r="P325" s="5"/>
      <c r="Q325" s="5"/>
      <c r="R325" s="5"/>
    </row>
    <row r="326" spans="2:18" x14ac:dyDescent="0.25">
      <c r="B326" s="5"/>
      <c r="C326" s="5"/>
      <c r="D326" s="5"/>
      <c r="E326" s="5"/>
      <c r="F326" s="5"/>
      <c r="G326" s="5"/>
      <c r="H326" s="5"/>
      <c r="I326" s="5"/>
      <c r="J326" s="5"/>
      <c r="K326" s="5"/>
      <c r="L326" s="5"/>
      <c r="M326" s="5"/>
      <c r="N326" s="5"/>
      <c r="O326" s="5"/>
      <c r="P326" s="5"/>
      <c r="Q326" s="5"/>
      <c r="R326" s="5"/>
    </row>
    <row r="327" spans="2:18" x14ac:dyDescent="0.25">
      <c r="B327" s="5"/>
      <c r="C327" s="5"/>
      <c r="D327" s="5"/>
      <c r="E327" s="5"/>
      <c r="F327" s="5"/>
      <c r="G327" s="5"/>
      <c r="H327" s="5"/>
      <c r="I327" s="5"/>
      <c r="J327" s="5"/>
      <c r="K327" s="5"/>
      <c r="L327" s="5"/>
      <c r="M327" s="5"/>
      <c r="N327" s="5"/>
      <c r="O327" s="5"/>
      <c r="P327" s="5"/>
      <c r="Q327" s="5"/>
      <c r="R327" s="5"/>
    </row>
    <row r="328" spans="2:18" x14ac:dyDescent="0.25">
      <c r="B328" s="5"/>
      <c r="C328" s="5"/>
      <c r="D328" s="5"/>
      <c r="E328" s="5"/>
      <c r="F328" s="5"/>
      <c r="G328" s="5"/>
      <c r="H328" s="5"/>
      <c r="I328" s="5"/>
      <c r="J328" s="5"/>
      <c r="K328" s="5"/>
      <c r="L328" s="5"/>
      <c r="M328" s="5"/>
      <c r="N328" s="5"/>
      <c r="O328" s="5"/>
      <c r="P328" s="5"/>
      <c r="Q328" s="5"/>
      <c r="R328" s="5"/>
    </row>
    <row r="329" spans="2:18" x14ac:dyDescent="0.25">
      <c r="B329" s="5"/>
      <c r="C329" s="5"/>
      <c r="D329" s="5"/>
      <c r="E329" s="5"/>
      <c r="F329" s="5"/>
      <c r="G329" s="5"/>
      <c r="H329" s="5"/>
      <c r="I329" s="5"/>
      <c r="J329" s="5"/>
      <c r="K329" s="5"/>
      <c r="L329" s="5"/>
      <c r="M329" s="5"/>
      <c r="N329" s="5"/>
      <c r="O329" s="5"/>
      <c r="P329" s="5"/>
      <c r="Q329" s="5"/>
      <c r="R329" s="5"/>
    </row>
    <row r="330" spans="2:18" x14ac:dyDescent="0.25">
      <c r="B330" s="5"/>
      <c r="C330" s="5"/>
      <c r="D330" s="5"/>
      <c r="E330" s="5"/>
      <c r="F330" s="5"/>
      <c r="G330" s="5"/>
      <c r="H330" s="5"/>
      <c r="I330" s="5"/>
      <c r="J330" s="5"/>
      <c r="K330" s="5"/>
      <c r="L330" s="5"/>
      <c r="M330" s="5"/>
      <c r="N330" s="5"/>
      <c r="O330" s="5"/>
      <c r="P330" s="5"/>
      <c r="Q330" s="5"/>
      <c r="R330" s="5"/>
    </row>
    <row r="331" spans="2:18" x14ac:dyDescent="0.25">
      <c r="B331" s="5"/>
      <c r="C331" s="5"/>
      <c r="D331" s="5"/>
      <c r="E331" s="5"/>
      <c r="F331" s="5"/>
      <c r="G331" s="5"/>
      <c r="H331" s="5"/>
      <c r="I331" s="5"/>
      <c r="J331" s="5"/>
      <c r="K331" s="5"/>
      <c r="L331" s="5"/>
      <c r="M331" s="5"/>
      <c r="N331" s="5"/>
      <c r="O331" s="5"/>
      <c r="P331" s="5"/>
      <c r="Q331" s="5"/>
      <c r="R331" s="5"/>
    </row>
    <row r="332" spans="2:18" x14ac:dyDescent="0.25">
      <c r="B332" s="5"/>
      <c r="C332" s="5"/>
      <c r="D332" s="5"/>
      <c r="E332" s="5"/>
      <c r="F332" s="5"/>
      <c r="G332" s="5"/>
      <c r="H332" s="5"/>
      <c r="I332" s="5"/>
      <c r="J332" s="5"/>
      <c r="K332" s="5"/>
      <c r="L332" s="5"/>
      <c r="M332" s="5"/>
      <c r="N332" s="5"/>
      <c r="O332" s="5"/>
      <c r="P332" s="5"/>
      <c r="Q332" s="5"/>
      <c r="R332" s="5"/>
    </row>
    <row r="333" spans="2:18" x14ac:dyDescent="0.25">
      <c r="B333" s="5"/>
      <c r="C333" s="5"/>
      <c r="D333" s="5"/>
      <c r="E333" s="5"/>
      <c r="F333" s="5"/>
      <c r="G333" s="5"/>
      <c r="H333" s="5"/>
      <c r="I333" s="5"/>
      <c r="J333" s="5"/>
      <c r="K333" s="5"/>
      <c r="L333" s="5"/>
      <c r="M333" s="5"/>
      <c r="N333" s="5"/>
      <c r="O333" s="5"/>
      <c r="P333" s="5"/>
      <c r="Q333" s="5"/>
      <c r="R333" s="5"/>
    </row>
    <row r="334" spans="2:18" x14ac:dyDescent="0.25">
      <c r="B334" s="5"/>
      <c r="C334" s="5"/>
      <c r="D334" s="5"/>
      <c r="E334" s="5"/>
      <c r="F334" s="5"/>
      <c r="G334" s="5"/>
      <c r="H334" s="5"/>
      <c r="I334" s="5"/>
      <c r="J334" s="5"/>
      <c r="K334" s="5"/>
      <c r="L334" s="5"/>
      <c r="M334" s="5"/>
      <c r="N334" s="5"/>
      <c r="O334" s="5"/>
      <c r="P334" s="5"/>
      <c r="Q334" s="5"/>
      <c r="R334" s="5"/>
    </row>
    <row r="335" spans="2:18" x14ac:dyDescent="0.25">
      <c r="B335" s="5"/>
      <c r="C335" s="5"/>
      <c r="D335" s="5"/>
      <c r="E335" s="5"/>
      <c r="F335" s="5"/>
      <c r="G335" s="5"/>
      <c r="H335" s="5"/>
      <c r="I335" s="5"/>
      <c r="J335" s="5"/>
      <c r="K335" s="5"/>
      <c r="L335" s="5"/>
      <c r="M335" s="5"/>
      <c r="N335" s="5"/>
      <c r="O335" s="5"/>
      <c r="P335" s="5"/>
      <c r="Q335" s="5"/>
      <c r="R335" s="5"/>
    </row>
    <row r="336" spans="2:18" x14ac:dyDescent="0.25">
      <c r="B336" s="5"/>
      <c r="C336" s="5"/>
      <c r="D336" s="5"/>
      <c r="E336" s="5"/>
      <c r="F336" s="5"/>
      <c r="G336" s="5"/>
      <c r="H336" s="5"/>
      <c r="I336" s="5"/>
      <c r="J336" s="5"/>
      <c r="K336" s="5"/>
      <c r="L336" s="5"/>
      <c r="M336" s="5"/>
      <c r="N336" s="5"/>
      <c r="O336" s="5"/>
      <c r="P336" s="5"/>
      <c r="Q336" s="5"/>
      <c r="R336" s="5"/>
    </row>
    <row r="337" spans="2:18" x14ac:dyDescent="0.25">
      <c r="B337" s="5"/>
      <c r="C337" s="5"/>
      <c r="D337" s="5"/>
      <c r="E337" s="5"/>
      <c r="F337" s="5"/>
      <c r="G337" s="5"/>
      <c r="H337" s="5"/>
      <c r="I337" s="5"/>
      <c r="J337" s="5"/>
      <c r="K337" s="5"/>
      <c r="L337" s="5"/>
      <c r="M337" s="5"/>
      <c r="N337" s="5"/>
      <c r="O337" s="5"/>
      <c r="P337" s="5"/>
      <c r="Q337" s="5"/>
      <c r="R337" s="5"/>
    </row>
    <row r="338" spans="2:18" x14ac:dyDescent="0.25">
      <c r="B338" s="5"/>
      <c r="C338" s="5"/>
      <c r="D338" s="5"/>
      <c r="E338" s="5"/>
      <c r="F338" s="5"/>
      <c r="G338" s="5"/>
      <c r="H338" s="5"/>
      <c r="I338" s="5"/>
      <c r="J338" s="5"/>
      <c r="K338" s="5"/>
      <c r="L338" s="5"/>
      <c r="M338" s="5"/>
      <c r="N338" s="5"/>
      <c r="O338" s="5"/>
      <c r="P338" s="5"/>
      <c r="Q338" s="5"/>
      <c r="R338" s="5"/>
    </row>
    <row r="339" spans="2:18" x14ac:dyDescent="0.25">
      <c r="B339" s="5"/>
      <c r="C339" s="5"/>
      <c r="D339" s="5"/>
      <c r="E339" s="5"/>
      <c r="F339" s="5"/>
      <c r="G339" s="5"/>
      <c r="H339" s="5"/>
      <c r="I339" s="5"/>
      <c r="J339" s="5"/>
      <c r="K339" s="5"/>
      <c r="L339" s="5"/>
      <c r="M339" s="5"/>
      <c r="N339" s="5"/>
      <c r="O339" s="5"/>
      <c r="P339" s="5"/>
      <c r="Q339" s="5"/>
      <c r="R339" s="5"/>
    </row>
    <row r="340" spans="2:18" x14ac:dyDescent="0.25">
      <c r="B340" s="5"/>
      <c r="C340" s="5"/>
      <c r="D340" s="5"/>
      <c r="E340" s="5"/>
      <c r="F340" s="5"/>
      <c r="G340" s="5"/>
      <c r="H340" s="5"/>
      <c r="I340" s="5"/>
      <c r="J340" s="5"/>
      <c r="K340" s="5"/>
      <c r="L340" s="5"/>
      <c r="M340" s="5"/>
      <c r="N340" s="5"/>
      <c r="O340" s="5"/>
      <c r="P340" s="5"/>
      <c r="Q340" s="5"/>
      <c r="R340" s="5"/>
    </row>
    <row r="341" spans="2:18" x14ac:dyDescent="0.25">
      <c r="B341" s="5"/>
      <c r="C341" s="5"/>
      <c r="D341" s="5"/>
      <c r="E341" s="5"/>
      <c r="F341" s="5"/>
      <c r="G341" s="5"/>
      <c r="H341" s="5"/>
      <c r="I341" s="5"/>
      <c r="J341" s="5"/>
      <c r="K341" s="5"/>
      <c r="L341" s="5"/>
      <c r="M341" s="5"/>
      <c r="N341" s="5"/>
      <c r="O341" s="5"/>
      <c r="P341" s="5"/>
      <c r="Q341" s="5"/>
      <c r="R341" s="5"/>
    </row>
    <row r="342" spans="2:18" x14ac:dyDescent="0.25">
      <c r="B342" s="5"/>
      <c r="C342" s="5"/>
      <c r="D342" s="5"/>
      <c r="E342" s="5"/>
      <c r="F342" s="5"/>
      <c r="G342" s="5"/>
      <c r="H342" s="5"/>
      <c r="I342" s="5"/>
      <c r="J342" s="5"/>
      <c r="K342" s="5"/>
      <c r="L342" s="5"/>
      <c r="M342" s="5"/>
      <c r="N342" s="5"/>
      <c r="O342" s="5"/>
      <c r="P342" s="5"/>
      <c r="Q342" s="5"/>
      <c r="R342" s="5"/>
    </row>
    <row r="343" spans="2:18" x14ac:dyDescent="0.25">
      <c r="B343" s="5"/>
      <c r="C343" s="5"/>
      <c r="D343" s="5"/>
      <c r="E343" s="5"/>
      <c r="F343" s="5"/>
      <c r="G343" s="5"/>
      <c r="H343" s="5"/>
      <c r="I343" s="5"/>
      <c r="J343" s="5"/>
      <c r="K343" s="5"/>
      <c r="L343" s="5"/>
      <c r="M343" s="5"/>
      <c r="N343" s="5"/>
      <c r="O343" s="5"/>
      <c r="P343" s="5"/>
      <c r="Q343" s="5"/>
      <c r="R343" s="5"/>
    </row>
    <row r="344" spans="2:18" x14ac:dyDescent="0.25">
      <c r="B344" s="5"/>
      <c r="C344" s="5"/>
      <c r="D344" s="5"/>
      <c r="E344" s="5"/>
      <c r="F344" s="5"/>
      <c r="G344" s="5"/>
      <c r="H344" s="5"/>
      <c r="I344" s="5"/>
      <c r="J344" s="5"/>
      <c r="K344" s="5"/>
      <c r="L344" s="5"/>
      <c r="M344" s="5"/>
      <c r="N344" s="5"/>
      <c r="O344" s="5"/>
      <c r="P344" s="5"/>
      <c r="Q344" s="5"/>
      <c r="R344" s="5"/>
    </row>
    <row r="345" spans="2:18" x14ac:dyDescent="0.25">
      <c r="B345" s="5"/>
      <c r="C345" s="5"/>
      <c r="D345" s="5"/>
      <c r="E345" s="5"/>
      <c r="F345" s="5"/>
      <c r="G345" s="5"/>
      <c r="H345" s="5"/>
      <c r="I345" s="5"/>
      <c r="J345" s="5"/>
      <c r="K345" s="5"/>
      <c r="L345" s="5"/>
      <c r="M345" s="5"/>
      <c r="N345" s="5"/>
      <c r="O345" s="5"/>
      <c r="P345" s="5"/>
      <c r="Q345" s="5"/>
      <c r="R345" s="5"/>
    </row>
    <row r="346" spans="2:18" x14ac:dyDescent="0.25">
      <c r="B346" s="5"/>
      <c r="C346" s="5"/>
      <c r="D346" s="5"/>
      <c r="E346" s="5"/>
      <c r="F346" s="5"/>
      <c r="G346" s="5"/>
      <c r="H346" s="5"/>
      <c r="I346" s="5"/>
      <c r="J346" s="5"/>
      <c r="K346" s="5"/>
      <c r="L346" s="5"/>
      <c r="M346" s="5"/>
      <c r="N346" s="5"/>
      <c r="O346" s="5"/>
      <c r="P346" s="5"/>
      <c r="Q346" s="5"/>
      <c r="R346" s="5"/>
    </row>
    <row r="347" spans="2:18" x14ac:dyDescent="0.25">
      <c r="B347" s="5"/>
      <c r="C347" s="5"/>
      <c r="D347" s="5"/>
      <c r="E347" s="5"/>
      <c r="F347" s="5"/>
      <c r="G347" s="5"/>
      <c r="H347" s="5"/>
      <c r="I347" s="5"/>
      <c r="J347" s="5"/>
      <c r="K347" s="5"/>
      <c r="L347" s="5"/>
      <c r="M347" s="5"/>
      <c r="N347" s="5"/>
      <c r="O347" s="5"/>
      <c r="P347" s="5"/>
      <c r="Q347" s="5"/>
      <c r="R347" s="5"/>
    </row>
    <row r="348" spans="2:18" x14ac:dyDescent="0.25">
      <c r="B348" s="5"/>
      <c r="C348" s="5"/>
      <c r="D348" s="5"/>
      <c r="E348" s="5"/>
      <c r="F348" s="5"/>
      <c r="G348" s="5"/>
      <c r="H348" s="5"/>
      <c r="I348" s="5"/>
      <c r="J348" s="5"/>
      <c r="K348" s="5"/>
      <c r="L348" s="5"/>
      <c r="M348" s="5"/>
      <c r="N348" s="5"/>
      <c r="O348" s="5"/>
      <c r="P348" s="5"/>
      <c r="Q348" s="5"/>
      <c r="R348" s="5"/>
    </row>
    <row r="349" spans="2:18" x14ac:dyDescent="0.25">
      <c r="B349" s="5"/>
      <c r="C349" s="5"/>
      <c r="D349" s="5"/>
      <c r="E349" s="5"/>
      <c r="F349" s="5"/>
      <c r="G349" s="5"/>
      <c r="H349" s="5"/>
      <c r="I349" s="5"/>
      <c r="J349" s="5"/>
      <c r="K349" s="5"/>
      <c r="L349" s="5"/>
      <c r="M349" s="5"/>
      <c r="N349" s="5"/>
      <c r="O349" s="5"/>
      <c r="P349" s="5"/>
      <c r="Q349" s="5"/>
      <c r="R349" s="5"/>
    </row>
    <row r="350" spans="2:18" x14ac:dyDescent="0.25">
      <c r="B350" s="5"/>
      <c r="C350" s="5"/>
      <c r="D350" s="5"/>
      <c r="E350" s="5"/>
      <c r="F350" s="5"/>
      <c r="G350" s="5"/>
      <c r="H350" s="5"/>
      <c r="I350" s="5"/>
      <c r="J350" s="5"/>
      <c r="K350" s="5"/>
      <c r="L350" s="5"/>
      <c r="M350" s="5"/>
      <c r="N350" s="5"/>
      <c r="O350" s="5"/>
      <c r="P350" s="5"/>
      <c r="Q350" s="5"/>
      <c r="R350" s="5"/>
    </row>
    <row r="351" spans="2:18" x14ac:dyDescent="0.25">
      <c r="B351" s="5"/>
      <c r="C351" s="5"/>
      <c r="D351" s="5"/>
      <c r="E351" s="5"/>
      <c r="F351" s="5"/>
      <c r="G351" s="5"/>
      <c r="H351" s="5"/>
      <c r="I351" s="5"/>
      <c r="J351" s="5"/>
      <c r="K351" s="5"/>
      <c r="L351" s="5"/>
      <c r="M351" s="5"/>
      <c r="N351" s="5"/>
      <c r="O351" s="5"/>
      <c r="P351" s="5"/>
      <c r="Q351" s="5"/>
      <c r="R351" s="5"/>
    </row>
    <row r="352" spans="2:18" x14ac:dyDescent="0.25">
      <c r="B352" s="5"/>
      <c r="C352" s="5"/>
      <c r="D352" s="5"/>
      <c r="E352" s="5"/>
      <c r="F352" s="5"/>
      <c r="G352" s="5"/>
      <c r="H352" s="5"/>
      <c r="I352" s="5"/>
      <c r="J352" s="5"/>
      <c r="K352" s="5"/>
      <c r="L352" s="5"/>
      <c r="M352" s="5"/>
      <c r="N352" s="5"/>
      <c r="O352" s="5"/>
      <c r="P352" s="5"/>
      <c r="Q352" s="5"/>
      <c r="R352" s="5"/>
    </row>
    <row r="353" spans="2:18" x14ac:dyDescent="0.25">
      <c r="B353" s="5"/>
      <c r="C353" s="5"/>
      <c r="D353" s="5"/>
      <c r="E353" s="5"/>
      <c r="F353" s="5"/>
      <c r="G353" s="5"/>
      <c r="H353" s="5"/>
      <c r="I353" s="5"/>
      <c r="J353" s="5"/>
      <c r="K353" s="5"/>
      <c r="L353" s="5"/>
      <c r="M353" s="5"/>
      <c r="N353" s="5"/>
      <c r="O353" s="5"/>
      <c r="P353" s="5"/>
      <c r="Q353" s="5"/>
      <c r="R353" s="5"/>
    </row>
    <row r="354" spans="2:18" x14ac:dyDescent="0.25">
      <c r="B354" s="5"/>
      <c r="C354" s="5"/>
      <c r="D354" s="5"/>
      <c r="E354" s="5"/>
      <c r="F354" s="5"/>
      <c r="G354" s="5"/>
      <c r="H354" s="5"/>
      <c r="I354" s="5"/>
      <c r="J354" s="5"/>
      <c r="K354" s="5"/>
      <c r="L354" s="5"/>
      <c r="M354" s="5"/>
      <c r="N354" s="5"/>
      <c r="O354" s="5"/>
      <c r="P354" s="5"/>
      <c r="Q354" s="5"/>
      <c r="R354" s="5"/>
    </row>
    <row r="355" spans="2:18" x14ac:dyDescent="0.25">
      <c r="B355" s="5"/>
      <c r="C355" s="5"/>
      <c r="D355" s="5"/>
      <c r="E355" s="5"/>
      <c r="F355" s="5"/>
      <c r="G355" s="5"/>
      <c r="H355" s="5"/>
      <c r="I355" s="5"/>
      <c r="J355" s="5"/>
      <c r="K355" s="5"/>
      <c r="L355" s="5"/>
      <c r="M355" s="5"/>
      <c r="N355" s="5"/>
      <c r="O355" s="5"/>
      <c r="P355" s="5"/>
      <c r="Q355" s="5"/>
      <c r="R355" s="5"/>
    </row>
    <row r="356" spans="2:18" x14ac:dyDescent="0.25">
      <c r="B356" s="5"/>
      <c r="C356" s="5"/>
      <c r="D356" s="5"/>
      <c r="E356" s="5"/>
      <c r="F356" s="5"/>
      <c r="G356" s="5"/>
      <c r="H356" s="5"/>
      <c r="I356" s="5"/>
      <c r="J356" s="5"/>
      <c r="K356" s="5"/>
      <c r="L356" s="5"/>
      <c r="M356" s="5"/>
      <c r="N356" s="5"/>
      <c r="O356" s="5"/>
      <c r="P356" s="5"/>
      <c r="Q356" s="5"/>
      <c r="R356" s="5"/>
    </row>
    <row r="357" spans="2:18" x14ac:dyDescent="0.25">
      <c r="B357" s="5"/>
      <c r="C357" s="5"/>
      <c r="D357" s="5"/>
      <c r="E357" s="5"/>
      <c r="F357" s="5"/>
      <c r="G357" s="5"/>
      <c r="H357" s="5"/>
      <c r="I357" s="5"/>
      <c r="J357" s="5"/>
      <c r="K357" s="5"/>
      <c r="L357" s="5"/>
      <c r="M357" s="5"/>
      <c r="N357" s="5"/>
      <c r="O357" s="5"/>
      <c r="P357" s="5"/>
      <c r="Q357" s="5"/>
      <c r="R357" s="5"/>
    </row>
    <row r="358" spans="2:18" x14ac:dyDescent="0.25">
      <c r="B358" s="5"/>
      <c r="C358" s="5"/>
      <c r="D358" s="5"/>
      <c r="E358" s="5"/>
      <c r="F358" s="5"/>
      <c r="G358" s="5"/>
      <c r="H358" s="5"/>
      <c r="I358" s="5"/>
      <c r="J358" s="5"/>
      <c r="K358" s="5"/>
      <c r="L358" s="5"/>
      <c r="M358" s="5"/>
      <c r="N358" s="5"/>
      <c r="O358" s="5"/>
      <c r="P358" s="5"/>
      <c r="Q358" s="5"/>
      <c r="R358" s="5"/>
    </row>
    <row r="359" spans="2:18" x14ac:dyDescent="0.25">
      <c r="B359" s="5"/>
      <c r="C359" s="5"/>
      <c r="D359" s="5"/>
      <c r="E359" s="5"/>
      <c r="F359" s="5"/>
      <c r="G359" s="5"/>
      <c r="H359" s="5"/>
      <c r="I359" s="5"/>
      <c r="J359" s="5"/>
      <c r="K359" s="5"/>
      <c r="L359" s="5"/>
      <c r="M359" s="5"/>
      <c r="N359" s="5"/>
      <c r="O359" s="5"/>
      <c r="P359" s="5"/>
      <c r="Q359" s="5"/>
      <c r="R359" s="5"/>
    </row>
    <row r="360" spans="2:18" x14ac:dyDescent="0.25">
      <c r="B360" s="5"/>
      <c r="C360" s="5"/>
      <c r="D360" s="5"/>
      <c r="E360" s="5"/>
      <c r="F360" s="5"/>
      <c r="G360" s="5"/>
      <c r="H360" s="5"/>
      <c r="I360" s="5"/>
      <c r="J360" s="5"/>
      <c r="K360" s="5"/>
      <c r="L360" s="5"/>
      <c r="M360" s="5"/>
      <c r="N360" s="5"/>
      <c r="O360" s="5"/>
      <c r="P360" s="5"/>
      <c r="Q360" s="5"/>
      <c r="R360" s="5"/>
    </row>
    <row r="361" spans="2:18" x14ac:dyDescent="0.25">
      <c r="B361" s="5"/>
      <c r="C361" s="5"/>
      <c r="D361" s="5"/>
      <c r="E361" s="5"/>
      <c r="F361" s="5"/>
      <c r="G361" s="5"/>
      <c r="H361" s="5"/>
      <c r="I361" s="5"/>
      <c r="J361" s="5"/>
      <c r="K361" s="5"/>
      <c r="L361" s="5"/>
      <c r="M361" s="5"/>
      <c r="N361" s="5"/>
      <c r="O361" s="5"/>
      <c r="P361" s="5"/>
      <c r="Q361" s="5"/>
      <c r="R361" s="5"/>
    </row>
    <row r="362" spans="2:18" x14ac:dyDescent="0.25">
      <c r="B362" s="5"/>
      <c r="C362" s="5"/>
      <c r="D362" s="5"/>
      <c r="E362" s="5"/>
      <c r="F362" s="5"/>
      <c r="G362" s="5"/>
      <c r="H362" s="5"/>
      <c r="I362" s="5"/>
      <c r="J362" s="5"/>
      <c r="K362" s="5"/>
      <c r="L362" s="5"/>
      <c r="M362" s="5"/>
      <c r="N362" s="5"/>
      <c r="O362" s="5"/>
      <c r="P362" s="5"/>
      <c r="Q362" s="5"/>
      <c r="R362" s="5"/>
    </row>
    <row r="363" spans="2:18" x14ac:dyDescent="0.25">
      <c r="B363" s="5"/>
      <c r="C363" s="5"/>
      <c r="D363" s="5"/>
      <c r="E363" s="5"/>
      <c r="F363" s="5"/>
      <c r="G363" s="5"/>
      <c r="H363" s="5"/>
      <c r="I363" s="5"/>
      <c r="J363" s="5"/>
      <c r="K363" s="5"/>
      <c r="L363" s="5"/>
      <c r="M363" s="5"/>
      <c r="N363" s="5"/>
      <c r="O363" s="5"/>
      <c r="P363" s="5"/>
      <c r="Q363" s="5"/>
      <c r="R363" s="5"/>
    </row>
    <row r="364" spans="2:18" x14ac:dyDescent="0.25">
      <c r="B364" s="5"/>
      <c r="C364" s="5"/>
      <c r="D364" s="5"/>
      <c r="E364" s="5"/>
      <c r="F364" s="5"/>
      <c r="G364" s="5"/>
      <c r="H364" s="5"/>
      <c r="I364" s="5"/>
      <c r="J364" s="5"/>
      <c r="K364" s="5"/>
      <c r="L364" s="5"/>
      <c r="M364" s="5"/>
      <c r="N364" s="5"/>
      <c r="O364" s="5"/>
      <c r="P364" s="5"/>
      <c r="Q364" s="5"/>
      <c r="R364" s="5"/>
    </row>
    <row r="365" spans="2:18" x14ac:dyDescent="0.25">
      <c r="B365" s="5"/>
      <c r="C365" s="5"/>
      <c r="D365" s="5"/>
      <c r="E365" s="5"/>
      <c r="F365" s="5"/>
      <c r="G365" s="5"/>
      <c r="H365" s="5"/>
      <c r="I365" s="5"/>
      <c r="J365" s="5"/>
      <c r="K365" s="5"/>
      <c r="L365" s="5"/>
      <c r="M365" s="5"/>
      <c r="N365" s="5"/>
      <c r="O365" s="5"/>
      <c r="P365" s="5"/>
      <c r="Q365" s="5"/>
      <c r="R365" s="5"/>
    </row>
    <row r="366" spans="2:18" x14ac:dyDescent="0.25">
      <c r="B366" s="5"/>
      <c r="C366" s="5"/>
      <c r="D366" s="5"/>
      <c r="E366" s="5"/>
      <c r="F366" s="5"/>
      <c r="G366" s="5"/>
      <c r="H366" s="5"/>
      <c r="I366" s="5"/>
      <c r="J366" s="5"/>
      <c r="K366" s="5"/>
      <c r="L366" s="5"/>
      <c r="M366" s="5"/>
      <c r="N366" s="5"/>
      <c r="O366" s="5"/>
      <c r="P366" s="5"/>
      <c r="Q366" s="5"/>
      <c r="R366" s="5"/>
    </row>
    <row r="367" spans="2:18" x14ac:dyDescent="0.25">
      <c r="B367" s="5"/>
      <c r="C367" s="5"/>
      <c r="D367" s="5"/>
      <c r="E367" s="5"/>
      <c r="F367" s="5"/>
      <c r="G367" s="5"/>
      <c r="H367" s="5"/>
      <c r="I367" s="5"/>
      <c r="J367" s="5"/>
      <c r="K367" s="5"/>
      <c r="L367" s="5"/>
      <c r="M367" s="5"/>
      <c r="N367" s="5"/>
      <c r="O367" s="5"/>
      <c r="P367" s="5"/>
      <c r="Q367" s="5"/>
      <c r="R367" s="5"/>
    </row>
    <row r="368" spans="2:18" x14ac:dyDescent="0.25">
      <c r="B368" s="5"/>
      <c r="C368" s="5"/>
      <c r="D368" s="5"/>
      <c r="E368" s="5"/>
      <c r="F368" s="5"/>
      <c r="G368" s="5"/>
      <c r="H368" s="5"/>
      <c r="I368" s="5"/>
      <c r="J368" s="5"/>
      <c r="K368" s="5"/>
      <c r="L368" s="5"/>
      <c r="M368" s="5"/>
      <c r="N368" s="5"/>
      <c r="O368" s="5"/>
      <c r="P368" s="5"/>
      <c r="Q368" s="5"/>
      <c r="R368" s="5"/>
    </row>
    <row r="369" spans="2:18" x14ac:dyDescent="0.25">
      <c r="B369" s="5"/>
      <c r="C369" s="5"/>
      <c r="D369" s="5"/>
      <c r="E369" s="5"/>
      <c r="F369" s="5"/>
      <c r="G369" s="5"/>
      <c r="H369" s="5"/>
      <c r="I369" s="5"/>
      <c r="J369" s="5"/>
      <c r="K369" s="5"/>
      <c r="L369" s="5"/>
      <c r="M369" s="5"/>
      <c r="N369" s="5"/>
      <c r="O369" s="5"/>
      <c r="P369" s="5"/>
      <c r="Q369" s="5"/>
      <c r="R369" s="5"/>
    </row>
    <row r="370" spans="2:18" x14ac:dyDescent="0.25">
      <c r="B370" s="5"/>
      <c r="C370" s="5"/>
      <c r="D370" s="5"/>
      <c r="E370" s="5"/>
      <c r="F370" s="5"/>
      <c r="G370" s="5"/>
      <c r="H370" s="5"/>
      <c r="I370" s="5"/>
      <c r="J370" s="5"/>
      <c r="K370" s="5"/>
      <c r="L370" s="5"/>
      <c r="M370" s="5"/>
      <c r="N370" s="5"/>
      <c r="O370" s="5"/>
      <c r="P370" s="5"/>
      <c r="Q370" s="5"/>
      <c r="R370" s="5"/>
    </row>
    <row r="371" spans="2:18" x14ac:dyDescent="0.25">
      <c r="B371" s="5"/>
      <c r="C371" s="5"/>
      <c r="D371" s="5"/>
      <c r="E371" s="5"/>
      <c r="F371" s="5"/>
      <c r="G371" s="5"/>
      <c r="H371" s="5"/>
      <c r="I371" s="5"/>
      <c r="J371" s="5"/>
      <c r="K371" s="5"/>
      <c r="L371" s="5"/>
      <c r="M371" s="5"/>
      <c r="N371" s="5"/>
      <c r="O371" s="5"/>
      <c r="P371" s="5"/>
      <c r="Q371" s="5"/>
      <c r="R371" s="5"/>
    </row>
    <row r="372" spans="2:18" x14ac:dyDescent="0.25">
      <c r="B372" s="5"/>
      <c r="C372" s="5"/>
      <c r="D372" s="5"/>
      <c r="E372" s="5"/>
      <c r="F372" s="5"/>
      <c r="G372" s="5"/>
      <c r="H372" s="5"/>
      <c r="I372" s="5"/>
      <c r="J372" s="5"/>
      <c r="K372" s="5"/>
      <c r="L372" s="5"/>
      <c r="M372" s="5"/>
      <c r="N372" s="5"/>
      <c r="O372" s="5"/>
      <c r="P372" s="5"/>
      <c r="Q372" s="5"/>
      <c r="R372" s="5"/>
    </row>
    <row r="373" spans="2:18" x14ac:dyDescent="0.25">
      <c r="B373" s="5"/>
      <c r="C373" s="5"/>
      <c r="D373" s="5"/>
      <c r="E373" s="5"/>
      <c r="F373" s="5"/>
      <c r="G373" s="5"/>
      <c r="H373" s="5"/>
      <c r="I373" s="5"/>
      <c r="J373" s="5"/>
      <c r="K373" s="5"/>
      <c r="L373" s="5"/>
      <c r="M373" s="5"/>
      <c r="N373" s="5"/>
      <c r="O373" s="5"/>
      <c r="P373" s="5"/>
      <c r="Q373" s="5"/>
      <c r="R373" s="5"/>
    </row>
    <row r="374" spans="2:18" x14ac:dyDescent="0.25">
      <c r="B374" s="5"/>
      <c r="C374" s="5"/>
      <c r="D374" s="5"/>
      <c r="E374" s="5"/>
      <c r="F374" s="5"/>
      <c r="G374" s="5"/>
      <c r="H374" s="5"/>
      <c r="I374" s="5"/>
      <c r="J374" s="5"/>
      <c r="K374" s="5"/>
      <c r="L374" s="5"/>
      <c r="M374" s="5"/>
      <c r="N374" s="5"/>
      <c r="O374" s="5"/>
      <c r="P374" s="5"/>
      <c r="Q374" s="5"/>
      <c r="R374" s="5"/>
    </row>
    <row r="375" spans="2:18" x14ac:dyDescent="0.25">
      <c r="B375" s="5"/>
      <c r="C375" s="5"/>
      <c r="D375" s="5"/>
      <c r="E375" s="5"/>
      <c r="F375" s="5"/>
      <c r="G375" s="5"/>
      <c r="H375" s="5"/>
      <c r="I375" s="5"/>
      <c r="J375" s="5"/>
      <c r="K375" s="5"/>
      <c r="L375" s="5"/>
      <c r="M375" s="5"/>
      <c r="N375" s="5"/>
      <c r="O375" s="5"/>
      <c r="P375" s="5"/>
      <c r="Q375" s="5"/>
      <c r="R375" s="5"/>
    </row>
    <row r="376" spans="2:18" x14ac:dyDescent="0.25">
      <c r="B376" s="5"/>
      <c r="C376" s="5"/>
      <c r="D376" s="5"/>
      <c r="E376" s="5"/>
      <c r="F376" s="5"/>
      <c r="G376" s="5"/>
      <c r="H376" s="5"/>
      <c r="I376" s="5"/>
      <c r="J376" s="5"/>
      <c r="K376" s="5"/>
      <c r="L376" s="5"/>
      <c r="M376" s="5"/>
      <c r="N376" s="5"/>
      <c r="O376" s="5"/>
      <c r="P376" s="5"/>
      <c r="Q376" s="5"/>
      <c r="R376" s="5"/>
    </row>
    <row r="377" spans="2:18" x14ac:dyDescent="0.25">
      <c r="B377" s="5"/>
      <c r="C377" s="5"/>
      <c r="D377" s="5"/>
      <c r="E377" s="5"/>
      <c r="F377" s="5"/>
      <c r="G377" s="5"/>
      <c r="H377" s="5"/>
      <c r="I377" s="5"/>
      <c r="J377" s="5"/>
      <c r="K377" s="5"/>
      <c r="L377" s="5"/>
      <c r="M377" s="5"/>
      <c r="N377" s="5"/>
      <c r="O377" s="5"/>
      <c r="P377" s="5"/>
      <c r="Q377" s="5"/>
      <c r="R377" s="5"/>
    </row>
    <row r="378" spans="2:18" x14ac:dyDescent="0.25">
      <c r="B378" s="5"/>
      <c r="C378" s="5"/>
      <c r="D378" s="5"/>
      <c r="E378" s="5"/>
      <c r="F378" s="5"/>
      <c r="G378" s="5"/>
      <c r="H378" s="5"/>
      <c r="I378" s="5"/>
      <c r="J378" s="5"/>
      <c r="K378" s="5"/>
      <c r="L378" s="5"/>
      <c r="M378" s="5"/>
      <c r="N378" s="5"/>
      <c r="O378" s="5"/>
      <c r="P378" s="5"/>
      <c r="Q378" s="5"/>
      <c r="R378" s="5"/>
    </row>
    <row r="379" spans="2:18" x14ac:dyDescent="0.25">
      <c r="B379" s="5"/>
      <c r="C379" s="5"/>
      <c r="D379" s="5"/>
      <c r="E379" s="5"/>
      <c r="F379" s="5"/>
      <c r="G379" s="5"/>
      <c r="H379" s="5"/>
      <c r="I379" s="5"/>
      <c r="J379" s="5"/>
      <c r="K379" s="5"/>
      <c r="L379" s="5"/>
      <c r="M379" s="5"/>
      <c r="N379" s="5"/>
      <c r="O379" s="5"/>
      <c r="P379" s="5"/>
      <c r="Q379" s="5"/>
      <c r="R379" s="5"/>
    </row>
    <row r="380" spans="2:18" x14ac:dyDescent="0.25">
      <c r="B380" s="5"/>
      <c r="C380" s="5"/>
      <c r="D380" s="5"/>
      <c r="E380" s="5"/>
      <c r="F380" s="5"/>
      <c r="G380" s="5"/>
      <c r="H380" s="5"/>
      <c r="I380" s="5"/>
      <c r="J380" s="5"/>
      <c r="K380" s="5"/>
      <c r="L380" s="5"/>
      <c r="M380" s="5"/>
      <c r="N380" s="5"/>
      <c r="O380" s="5"/>
      <c r="P380" s="5"/>
      <c r="Q380" s="5"/>
      <c r="R380" s="5"/>
    </row>
    <row r="381" spans="2:18" x14ac:dyDescent="0.25">
      <c r="B381" s="5"/>
      <c r="C381" s="5"/>
      <c r="D381" s="5"/>
      <c r="E381" s="5"/>
      <c r="F381" s="5"/>
      <c r="G381" s="5"/>
      <c r="H381" s="5"/>
      <c r="I381" s="5"/>
      <c r="J381" s="5"/>
      <c r="K381" s="5"/>
      <c r="L381" s="5"/>
      <c r="M381" s="5"/>
      <c r="N381" s="5"/>
      <c r="O381" s="5"/>
      <c r="P381" s="5"/>
      <c r="Q381" s="5"/>
      <c r="R381" s="5"/>
    </row>
    <row r="382" spans="2:18" x14ac:dyDescent="0.25">
      <c r="B382" s="5"/>
      <c r="C382" s="5"/>
      <c r="D382" s="5"/>
      <c r="E382" s="5"/>
      <c r="F382" s="5"/>
      <c r="G382" s="5"/>
      <c r="H382" s="5"/>
      <c r="I382" s="5"/>
      <c r="J382" s="5"/>
      <c r="K382" s="5"/>
      <c r="L382" s="5"/>
      <c r="M382" s="5"/>
      <c r="N382" s="5"/>
      <c r="O382" s="5"/>
      <c r="P382" s="5"/>
      <c r="Q382" s="5"/>
      <c r="R382" s="5"/>
    </row>
    <row r="383" spans="2:18" x14ac:dyDescent="0.25">
      <c r="B383" s="5"/>
      <c r="C383" s="5"/>
      <c r="D383" s="5"/>
      <c r="E383" s="5"/>
      <c r="F383" s="5"/>
      <c r="G383" s="5"/>
      <c r="H383" s="5"/>
      <c r="I383" s="5"/>
      <c r="J383" s="5"/>
      <c r="K383" s="5"/>
      <c r="L383" s="5"/>
      <c r="M383" s="5"/>
      <c r="N383" s="5"/>
      <c r="O383" s="5"/>
      <c r="P383" s="5"/>
      <c r="Q383" s="5"/>
      <c r="R383" s="5"/>
    </row>
    <row r="384" spans="2:18" x14ac:dyDescent="0.25">
      <c r="B384" s="5"/>
      <c r="C384" s="5"/>
      <c r="D384" s="5"/>
      <c r="E384" s="5"/>
      <c r="F384" s="5"/>
      <c r="G384" s="5"/>
      <c r="H384" s="5"/>
      <c r="I384" s="5"/>
      <c r="J384" s="5"/>
      <c r="K384" s="5"/>
      <c r="L384" s="5"/>
      <c r="M384" s="5"/>
      <c r="N384" s="5"/>
      <c r="O384" s="5"/>
      <c r="P384" s="5"/>
      <c r="Q384" s="5"/>
      <c r="R384" s="5"/>
    </row>
    <row r="385" spans="2:18" x14ac:dyDescent="0.25">
      <c r="B385" s="5"/>
      <c r="C385" s="5"/>
      <c r="D385" s="5"/>
      <c r="E385" s="5"/>
      <c r="F385" s="5"/>
      <c r="G385" s="5"/>
      <c r="H385" s="5"/>
      <c r="I385" s="5"/>
      <c r="J385" s="5"/>
      <c r="K385" s="5"/>
      <c r="L385" s="5"/>
      <c r="M385" s="5"/>
      <c r="N385" s="5"/>
      <c r="O385" s="5"/>
      <c r="P385" s="5"/>
      <c r="Q385" s="5"/>
      <c r="R385" s="5"/>
    </row>
    <row r="386" spans="2:18" x14ac:dyDescent="0.25">
      <c r="B386" s="5"/>
      <c r="C386" s="5"/>
      <c r="D386" s="5"/>
      <c r="E386" s="5"/>
      <c r="F386" s="5"/>
      <c r="G386" s="5"/>
      <c r="H386" s="5"/>
      <c r="I386" s="5"/>
      <c r="J386" s="5"/>
      <c r="K386" s="5"/>
      <c r="L386" s="5"/>
      <c r="M386" s="5"/>
      <c r="N386" s="5"/>
      <c r="O386" s="5"/>
      <c r="P386" s="5"/>
      <c r="Q386" s="5"/>
      <c r="R386" s="5"/>
    </row>
    <row r="387" spans="2:18" x14ac:dyDescent="0.25">
      <c r="B387" s="5"/>
      <c r="C387" s="5"/>
      <c r="D387" s="5"/>
      <c r="E387" s="5"/>
      <c r="F387" s="5"/>
      <c r="G387" s="5"/>
      <c r="H387" s="5"/>
      <c r="I387" s="5"/>
      <c r="J387" s="5"/>
      <c r="K387" s="5"/>
      <c r="L387" s="5"/>
      <c r="M387" s="5"/>
      <c r="N387" s="5"/>
      <c r="O387" s="5"/>
      <c r="P387" s="5"/>
      <c r="Q387" s="5"/>
      <c r="R387" s="5"/>
    </row>
    <row r="388" spans="2:18" x14ac:dyDescent="0.25">
      <c r="B388" s="5"/>
      <c r="C388" s="5"/>
      <c r="D388" s="5"/>
      <c r="E388" s="5"/>
      <c r="F388" s="5"/>
      <c r="G388" s="5"/>
      <c r="H388" s="5"/>
      <c r="I388" s="5"/>
      <c r="J388" s="5"/>
      <c r="K388" s="5"/>
      <c r="L388" s="5"/>
      <c r="M388" s="5"/>
      <c r="N388" s="5"/>
      <c r="O388" s="5"/>
      <c r="P388" s="5"/>
      <c r="Q388" s="5"/>
      <c r="R388" s="5"/>
    </row>
    <row r="389" spans="2:18" x14ac:dyDescent="0.25">
      <c r="B389" s="5"/>
      <c r="C389" s="5"/>
      <c r="D389" s="5"/>
      <c r="E389" s="5"/>
      <c r="F389" s="5"/>
      <c r="G389" s="5"/>
      <c r="H389" s="5"/>
      <c r="I389" s="5"/>
      <c r="J389" s="5"/>
      <c r="K389" s="5"/>
      <c r="L389" s="5"/>
      <c r="M389" s="5"/>
      <c r="N389" s="5"/>
      <c r="O389" s="5"/>
      <c r="P389" s="5"/>
      <c r="Q389" s="5"/>
      <c r="R389" s="5"/>
    </row>
    <row r="390" spans="2:18" x14ac:dyDescent="0.25">
      <c r="B390" s="5"/>
      <c r="C390" s="5"/>
      <c r="D390" s="5"/>
      <c r="E390" s="5"/>
      <c r="F390" s="5"/>
      <c r="G390" s="5"/>
      <c r="H390" s="5"/>
      <c r="I390" s="5"/>
      <c r="J390" s="5"/>
      <c r="K390" s="5"/>
      <c r="L390" s="5"/>
      <c r="M390" s="5"/>
      <c r="N390" s="5"/>
      <c r="O390" s="5"/>
      <c r="P390" s="5"/>
      <c r="Q390" s="5"/>
      <c r="R390" s="5"/>
    </row>
    <row r="391" spans="2:18" x14ac:dyDescent="0.25">
      <c r="B391" s="5"/>
      <c r="C391" s="5"/>
      <c r="D391" s="5"/>
      <c r="E391" s="5"/>
      <c r="F391" s="5"/>
      <c r="G391" s="5"/>
      <c r="H391" s="5"/>
      <c r="I391" s="5"/>
      <c r="J391" s="5"/>
      <c r="K391" s="5"/>
      <c r="L391" s="5"/>
      <c r="M391" s="5"/>
      <c r="N391" s="5"/>
      <c r="O391" s="5"/>
      <c r="P391" s="5"/>
      <c r="Q391" s="5"/>
      <c r="R391" s="5"/>
    </row>
    <row r="392" spans="2:18" x14ac:dyDescent="0.25">
      <c r="B392" s="5"/>
      <c r="C392" s="5"/>
      <c r="D392" s="5"/>
      <c r="E392" s="5"/>
      <c r="F392" s="5"/>
      <c r="G392" s="5"/>
      <c r="H392" s="5"/>
      <c r="I392" s="5"/>
      <c r="J392" s="5"/>
      <c r="K392" s="5"/>
      <c r="L392" s="5"/>
      <c r="M392" s="5"/>
      <c r="N392" s="5"/>
      <c r="O392" s="5"/>
      <c r="P392" s="5"/>
      <c r="Q392" s="5"/>
      <c r="R392" s="5"/>
    </row>
    <row r="393" spans="2:18" x14ac:dyDescent="0.25">
      <c r="B393" s="5"/>
      <c r="C393" s="5"/>
      <c r="D393" s="5"/>
      <c r="E393" s="5"/>
      <c r="F393" s="5"/>
      <c r="G393" s="5"/>
      <c r="H393" s="5"/>
      <c r="I393" s="5"/>
      <c r="J393" s="5"/>
      <c r="K393" s="5"/>
      <c r="L393" s="5"/>
      <c r="M393" s="5"/>
      <c r="N393" s="5"/>
      <c r="O393" s="5"/>
      <c r="P393" s="5"/>
      <c r="Q393" s="5"/>
      <c r="R393" s="5"/>
    </row>
    <row r="394" spans="2:18" x14ac:dyDescent="0.25">
      <c r="B394" s="5"/>
      <c r="C394" s="5"/>
      <c r="D394" s="5"/>
      <c r="E394" s="5"/>
      <c r="F394" s="5"/>
      <c r="G394" s="5"/>
      <c r="H394" s="5"/>
      <c r="I394" s="5"/>
      <c r="J394" s="5"/>
      <c r="K394" s="5"/>
      <c r="L394" s="5"/>
      <c r="M394" s="5"/>
      <c r="N394" s="5"/>
      <c r="O394" s="5"/>
      <c r="P394" s="5"/>
      <c r="Q394" s="5"/>
      <c r="R394" s="5"/>
    </row>
    <row r="395" spans="2:18" x14ac:dyDescent="0.25">
      <c r="B395" s="5"/>
      <c r="C395" s="5"/>
      <c r="D395" s="5"/>
      <c r="E395" s="5"/>
      <c r="F395" s="5"/>
      <c r="G395" s="5"/>
      <c r="H395" s="5"/>
      <c r="I395" s="5"/>
      <c r="J395" s="5"/>
      <c r="K395" s="5"/>
      <c r="L395" s="5"/>
      <c r="M395" s="5"/>
      <c r="N395" s="5"/>
      <c r="O395" s="5"/>
      <c r="P395" s="5"/>
      <c r="Q395" s="5"/>
      <c r="R395" s="5"/>
    </row>
    <row r="396" spans="2:18" x14ac:dyDescent="0.25">
      <c r="B396" s="5"/>
      <c r="C396" s="5"/>
      <c r="D396" s="5"/>
      <c r="E396" s="5"/>
      <c r="F396" s="5"/>
      <c r="G396" s="5"/>
      <c r="H396" s="5"/>
      <c r="I396" s="5"/>
      <c r="J396" s="5"/>
      <c r="K396" s="5"/>
      <c r="L396" s="5"/>
      <c r="M396" s="5"/>
      <c r="N396" s="5"/>
      <c r="O396" s="5"/>
      <c r="P396" s="5"/>
      <c r="Q396" s="5"/>
      <c r="R396" s="5"/>
    </row>
    <row r="397" spans="2:18" x14ac:dyDescent="0.25">
      <c r="B397" s="5"/>
      <c r="C397" s="5"/>
      <c r="D397" s="5"/>
      <c r="E397" s="5"/>
      <c r="F397" s="5"/>
      <c r="G397" s="5"/>
      <c r="H397" s="5"/>
      <c r="I397" s="5"/>
      <c r="J397" s="5"/>
      <c r="K397" s="5"/>
      <c r="L397" s="5"/>
      <c r="M397" s="5"/>
      <c r="N397" s="5"/>
      <c r="O397" s="5"/>
      <c r="P397" s="5"/>
      <c r="Q397" s="5"/>
      <c r="R397" s="5"/>
    </row>
    <row r="398" spans="2:18" x14ac:dyDescent="0.25">
      <c r="B398" s="5"/>
      <c r="C398" s="5"/>
      <c r="D398" s="5"/>
      <c r="E398" s="5"/>
      <c r="F398" s="5"/>
      <c r="G398" s="5"/>
      <c r="H398" s="5"/>
      <c r="I398" s="5"/>
      <c r="J398" s="5"/>
      <c r="K398" s="5"/>
      <c r="L398" s="5"/>
      <c r="M398" s="5"/>
      <c r="N398" s="5"/>
      <c r="O398" s="5"/>
      <c r="P398" s="5"/>
      <c r="Q398" s="5"/>
      <c r="R398" s="5"/>
    </row>
    <row r="399" spans="2:18" x14ac:dyDescent="0.25">
      <c r="B399" s="5"/>
      <c r="C399" s="5"/>
      <c r="D399" s="5"/>
      <c r="E399" s="5"/>
      <c r="F399" s="5"/>
      <c r="G399" s="5"/>
      <c r="H399" s="5"/>
      <c r="I399" s="5"/>
      <c r="J399" s="5"/>
      <c r="K399" s="5"/>
      <c r="L399" s="5"/>
      <c r="M399" s="5"/>
      <c r="N399" s="5"/>
      <c r="O399" s="5"/>
      <c r="P399" s="5"/>
      <c r="Q399" s="5"/>
      <c r="R399" s="5"/>
    </row>
    <row r="400" spans="2:18" x14ac:dyDescent="0.25">
      <c r="B400" s="5"/>
      <c r="C400" s="5"/>
      <c r="D400" s="5"/>
      <c r="E400" s="5"/>
      <c r="F400" s="5"/>
      <c r="G400" s="5"/>
      <c r="H400" s="5"/>
      <c r="I400" s="5"/>
      <c r="J400" s="5"/>
      <c r="K400" s="5"/>
      <c r="L400" s="5"/>
      <c r="M400" s="5"/>
      <c r="N400" s="5"/>
      <c r="O400" s="5"/>
      <c r="P400" s="5"/>
      <c r="Q400" s="5"/>
      <c r="R400" s="5"/>
    </row>
    <row r="401" spans="2:18" x14ac:dyDescent="0.25">
      <c r="B401" s="5"/>
      <c r="C401" s="5"/>
      <c r="D401" s="5"/>
      <c r="E401" s="5"/>
      <c r="F401" s="5"/>
      <c r="G401" s="5"/>
      <c r="H401" s="5"/>
      <c r="I401" s="5"/>
      <c r="J401" s="5"/>
      <c r="K401" s="5"/>
      <c r="L401" s="5"/>
      <c r="M401" s="5"/>
      <c r="N401" s="5"/>
      <c r="O401" s="5"/>
      <c r="P401" s="5"/>
      <c r="Q401" s="5"/>
      <c r="R401" s="5"/>
    </row>
    <row r="402" spans="2:18" x14ac:dyDescent="0.25">
      <c r="B402" s="5"/>
      <c r="C402" s="5"/>
      <c r="D402" s="5"/>
      <c r="E402" s="5"/>
      <c r="F402" s="5"/>
      <c r="G402" s="5"/>
      <c r="H402" s="5"/>
      <c r="I402" s="5"/>
      <c r="J402" s="5"/>
      <c r="K402" s="5"/>
      <c r="L402" s="5"/>
      <c r="M402" s="5"/>
      <c r="N402" s="5"/>
      <c r="O402" s="5"/>
      <c r="P402" s="5"/>
      <c r="Q402" s="5"/>
      <c r="R402" s="5"/>
    </row>
    <row r="403" spans="2:18" x14ac:dyDescent="0.25">
      <c r="B403" s="5"/>
      <c r="C403" s="5"/>
      <c r="D403" s="5"/>
      <c r="E403" s="5"/>
      <c r="F403" s="5"/>
      <c r="G403" s="5"/>
      <c r="H403" s="5"/>
      <c r="I403" s="5"/>
      <c r="J403" s="5"/>
      <c r="K403" s="5"/>
      <c r="L403" s="5"/>
      <c r="M403" s="5"/>
      <c r="N403" s="5"/>
      <c r="O403" s="5"/>
      <c r="P403" s="5"/>
      <c r="Q403" s="5"/>
      <c r="R403" s="5"/>
    </row>
    <row r="404" spans="2:18" x14ac:dyDescent="0.25">
      <c r="B404" s="5"/>
      <c r="C404" s="5"/>
      <c r="D404" s="5"/>
      <c r="E404" s="5"/>
      <c r="F404" s="5"/>
      <c r="G404" s="5"/>
      <c r="H404" s="5"/>
      <c r="I404" s="5"/>
      <c r="J404" s="5"/>
      <c r="K404" s="5"/>
      <c r="L404" s="5"/>
      <c r="M404" s="5"/>
      <c r="N404" s="5"/>
      <c r="O404" s="5"/>
      <c r="P404" s="5"/>
      <c r="Q404" s="5"/>
      <c r="R404" s="5"/>
    </row>
    <row r="405" spans="2:18" x14ac:dyDescent="0.25">
      <c r="B405" s="5"/>
      <c r="C405" s="5"/>
      <c r="D405" s="5"/>
      <c r="E405" s="5"/>
      <c r="F405" s="5"/>
      <c r="G405" s="5"/>
      <c r="H405" s="5"/>
      <c r="I405" s="5"/>
      <c r="J405" s="5"/>
      <c r="K405" s="5"/>
      <c r="L405" s="5"/>
      <c r="M405" s="5"/>
      <c r="N405" s="5"/>
      <c r="O405" s="5"/>
      <c r="P405" s="5"/>
      <c r="Q405" s="5"/>
      <c r="R405" s="5"/>
    </row>
    <row r="406" spans="2:18" x14ac:dyDescent="0.25">
      <c r="B406" s="5"/>
      <c r="C406" s="5"/>
      <c r="D406" s="5"/>
      <c r="E406" s="5"/>
      <c r="F406" s="5"/>
      <c r="G406" s="5"/>
      <c r="H406" s="5"/>
      <c r="I406" s="5"/>
      <c r="J406" s="5"/>
      <c r="K406" s="5"/>
      <c r="L406" s="5"/>
      <c r="M406" s="5"/>
      <c r="N406" s="5"/>
      <c r="O406" s="5"/>
      <c r="P406" s="5"/>
      <c r="Q406" s="5"/>
      <c r="R406" s="5"/>
    </row>
    <row r="407" spans="2:18" x14ac:dyDescent="0.25">
      <c r="B407" s="5"/>
      <c r="C407" s="5"/>
      <c r="D407" s="5"/>
      <c r="E407" s="5"/>
      <c r="F407" s="5"/>
      <c r="G407" s="5"/>
      <c r="H407" s="5"/>
      <c r="I407" s="5"/>
      <c r="J407" s="5"/>
      <c r="K407" s="5"/>
      <c r="L407" s="5"/>
      <c r="M407" s="5"/>
      <c r="N407" s="5"/>
      <c r="O407" s="5"/>
      <c r="P407" s="5"/>
      <c r="Q407" s="5"/>
      <c r="R407" s="5"/>
    </row>
    <row r="408" spans="2:18" x14ac:dyDescent="0.25">
      <c r="B408" s="5"/>
      <c r="C408" s="5"/>
      <c r="D408" s="5"/>
      <c r="E408" s="5"/>
      <c r="F408" s="5"/>
      <c r="G408" s="5"/>
      <c r="H408" s="5"/>
      <c r="I408" s="5"/>
      <c r="J408" s="5"/>
      <c r="K408" s="5"/>
      <c r="L408" s="5"/>
      <c r="M408" s="5"/>
      <c r="N408" s="5"/>
      <c r="O408" s="5"/>
      <c r="P408" s="5"/>
      <c r="Q408" s="5"/>
      <c r="R408" s="5"/>
    </row>
    <row r="409" spans="2:18" x14ac:dyDescent="0.25">
      <c r="B409" s="5"/>
      <c r="C409" s="5"/>
      <c r="D409" s="5"/>
      <c r="E409" s="5"/>
      <c r="F409" s="5"/>
      <c r="G409" s="5"/>
      <c r="H409" s="5"/>
      <c r="I409" s="5"/>
      <c r="J409" s="5"/>
      <c r="K409" s="5"/>
      <c r="L409" s="5"/>
      <c r="M409" s="5"/>
      <c r="N409" s="5"/>
      <c r="O409" s="5"/>
      <c r="P409" s="5"/>
      <c r="Q409" s="5"/>
      <c r="R409" s="5"/>
    </row>
    <row r="410" spans="2:18" x14ac:dyDescent="0.25">
      <c r="B410" s="5"/>
      <c r="C410" s="5"/>
      <c r="D410" s="5"/>
      <c r="E410" s="5"/>
      <c r="F410" s="5"/>
      <c r="G410" s="5"/>
      <c r="H410" s="5"/>
      <c r="I410" s="5"/>
      <c r="J410" s="5"/>
      <c r="K410" s="5"/>
      <c r="L410" s="5"/>
      <c r="M410" s="5"/>
      <c r="N410" s="5"/>
      <c r="O410" s="5"/>
      <c r="P410" s="5"/>
      <c r="Q410" s="5"/>
      <c r="R410" s="5"/>
    </row>
  </sheetData>
  <sheetProtection password="ABEF" sheet="1" objects="1" scenarios="1" selectLockedCells="1"/>
  <mergeCells count="1">
    <mergeCell ref="E8:F8"/>
  </mergeCells>
  <conditionalFormatting sqref="F94">
    <cfRule type="cellIs" dxfId="1" priority="2" operator="equal">
      <formula>"verificato"</formula>
    </cfRule>
  </conditionalFormatting>
  <conditionalFormatting sqref="F139">
    <cfRule type="cellIs" dxfId="0" priority="1" operator="equal">
      <formula>"verificato"</formula>
    </cfRule>
  </conditionalFormatting>
  <dataValidations count="1">
    <dataValidation type="list" allowBlank="1" showInputMessage="1" showErrorMessage="1" sqref="J25">
      <formula1>mom</formula1>
    </dataValidation>
  </dataValidations>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8</vt:i4>
      </vt:variant>
      <vt:variant>
        <vt:lpstr>Intervalli denominati</vt:lpstr>
      </vt:variant>
      <vt:variant>
        <vt:i4>23</vt:i4>
      </vt:variant>
    </vt:vector>
  </HeadingPairs>
  <TitlesOfParts>
    <vt:vector size="31" baseType="lpstr">
      <vt:lpstr>ISTRUZIONI</vt:lpstr>
      <vt:lpstr>DATI </vt:lpstr>
      <vt:lpstr>CALCOLO DEL VENTO</vt:lpstr>
      <vt:lpstr>dati nascosti vento</vt:lpstr>
      <vt:lpstr>PARAMETRI SISMICI</vt:lpstr>
      <vt:lpstr>SPETTRO DI PROGETTO ORIZZONTALE</vt:lpstr>
      <vt:lpstr>Foglio deposito</vt:lpstr>
      <vt:lpstr>VERIFICA</vt:lpstr>
      <vt:lpstr>CAT</vt:lpstr>
      <vt:lpstr>catesp</vt:lpstr>
      <vt:lpstr>clas</vt:lpstr>
      <vt:lpstr>es</vt:lpstr>
      <vt:lpstr>fa</vt:lpstr>
      <vt:lpstr>fatt</vt:lpstr>
      <vt:lpstr>fattq</vt:lpstr>
      <vt:lpstr>fb</vt:lpstr>
      <vt:lpstr>fbk</vt:lpstr>
      <vt:lpstr>incl</vt:lpstr>
      <vt:lpstr>MAL</vt:lpstr>
      <vt:lpstr>mc</vt:lpstr>
      <vt:lpstr>mn</vt:lpstr>
      <vt:lpstr>mom</vt:lpstr>
      <vt:lpstr>regioni</vt:lpstr>
      <vt:lpstr>rugosità</vt:lpstr>
      <vt:lpstr>sn</vt:lpstr>
      <vt:lpstr>sta</vt:lpstr>
      <vt:lpstr>TOPO</vt:lpstr>
      <vt:lpstr>TOPO1</vt:lpstr>
      <vt:lpstr>toppp</vt:lpstr>
      <vt:lpstr>TR</vt:lpstr>
      <vt:lpstr>vs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Davide Cicchini</dc:creator>
  <cp:lastModifiedBy>Nicla</cp:lastModifiedBy>
  <cp:lastPrinted>2016-02-06T18:28:17Z</cp:lastPrinted>
  <dcterms:created xsi:type="dcterms:W3CDTF">2014-06-08T10:49:58Z</dcterms:created>
  <dcterms:modified xsi:type="dcterms:W3CDTF">2016-05-15T01:51:49Z</dcterms:modified>
</cp:coreProperties>
</file>