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PUTER\Dropbox\PROGRAMMI UTILI\COSTRUZIONI IN VETRO\"/>
    </mc:Choice>
  </mc:AlternateContent>
  <workbookProtection workbookAlgorithmName="SHA-512" workbookHashValue="IlxhpON1/0qbd22DRIkL/DMyskPwC9DozAmqkR3FVrWt9fe8q4pFeFGJZ7L1JR3osjkvELZPbh9Czx4mylAGLw==" workbookSaltValue="fB0sqWueP4KGB7tslZEAww==" workbookSpinCount="100000" revisionsAlgorithmName="SHA-512" revisionsHashValue="zZPBMmH+Eiz6PwnKP+VvKw1AZEufwAkIVIB1PU5rSydgfqNCVWGwyJWu1aGYpXH9f1JbF0dPSZfFzEt7ul4fBg==" revisionsSaltValue="8VQe+6/1hZM4p0/2gZq/5A==" revisionsSpinCount="100000" lockStructure="1" lockRevision="1"/>
  <bookViews>
    <workbookView xWindow="0" yWindow="0" windowWidth="15345" windowHeight="4635" tabRatio="792"/>
  </bookViews>
  <sheets>
    <sheet name="ISTRUZIONI" sheetId="1" r:id="rId1"/>
    <sheet name="Resistenza del vetro CNR_DT210" sheetId="2" r:id="rId2"/>
    <sheet name="spessore equivalente trave" sheetId="3" r:id="rId3"/>
    <sheet name="Spessore equivalente lastra" sheetId="4" r:id="rId4"/>
    <sheet name="Coeff. PSI" sheetId="5" r:id="rId5"/>
    <sheet name="Foglio1" sheetId="6" state="hidden" r:id="rId6"/>
    <sheet name="Foglio Deposito" sheetId="7" state="hidden" r:id="rId7"/>
  </sheets>
  <definedNames>
    <definedName name="bor">'Foglio Deposito'!$D$99:$D$100</definedName>
    <definedName name="categ">'Foglio Deposito'!$D$79:$D$84</definedName>
    <definedName name="norm">'Foglio Deposito'!$E$15:$F$15</definedName>
    <definedName name="pia">'Foglio Deposito'!$D$96</definedName>
    <definedName name="pias">'Foglio Deposito'!$D$96:$D$97</definedName>
    <definedName name="SL">'Foglio Deposito'!$E$78:$F$78</definedName>
    <definedName name="sup">'Foglio Deposito'!$E$3:$E$9</definedName>
    <definedName name="SUPE">'Foglio Deposito'!$E$3:$E$7</definedName>
    <definedName name="taglio">'Foglio Deposito'!$H$29:$H$32</definedName>
    <definedName name="tl">'Foglio Deposito'!$D$17:$D$26</definedName>
    <definedName name="trat">'Foglio Deposito'!$B$3:$B$4</definedName>
    <definedName name="vetr">'Foglio Deposito'!$D$31:$D$33</definedName>
    <definedName name="vetro">'Foglio Deposito'!$D$30:$D$34</definedName>
    <definedName name="vinc">'Foglio Deposito'!$M$3:$M$7</definedName>
  </definedNames>
  <calcPr calcId="162913"/>
  <customWorkbookViews>
    <customWorkbookView name="Davide - Visualizzazione personale" guid="{E8C4A194-44E2-4C27-BB5C-4C24DCA3097B}" mergeInterval="0" personalView="1" maximized="1" xWindow="-8" yWindow="-8" windowWidth="1382" windowHeight="744" tabRatio="792" activeSheetId="1"/>
    <customWorkbookView name="Utente - Visualizzazione personale" guid="{6DE75794-D518-4921-9D92-81785FF60EC8}" mergeInterval="0" personalView="1" maximized="1" xWindow="1911" yWindow="-9" windowWidth="1938" windowHeight="1098" tabRatio="792" activeSheetId="1"/>
    <customWorkbookView name="Davide Cicchini - Visualizzazione personale" guid="{11D76EC3-0E14-4A2D-933A-D580CBA40EB8}" mergeInterval="0" personalView="1" maximized="1" xWindow="-8" yWindow="-8" windowWidth="1382" windowHeight="744" tabRatio="792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6" l="1"/>
  <c r="F108" i="6" s="1"/>
  <c r="G108" i="6" s="1"/>
  <c r="H108" i="6" s="1"/>
  <c r="I108" i="6" s="1"/>
  <c r="J108" i="6" s="1"/>
  <c r="K108" i="6" s="1"/>
  <c r="L108" i="6" s="1"/>
  <c r="D108" i="6"/>
  <c r="D92" i="6"/>
  <c r="E92" i="6" s="1"/>
  <c r="F92" i="6" s="1"/>
  <c r="G92" i="6" s="1"/>
  <c r="H92" i="6" s="1"/>
  <c r="I92" i="6" s="1"/>
  <c r="J92" i="6" s="1"/>
  <c r="K92" i="6" s="1"/>
  <c r="L92" i="6" s="1"/>
  <c r="D76" i="6"/>
  <c r="E76" i="6" s="1"/>
  <c r="F76" i="6" s="1"/>
  <c r="G76" i="6" s="1"/>
  <c r="H76" i="6" s="1"/>
  <c r="I76" i="6" s="1"/>
  <c r="J76" i="6" s="1"/>
  <c r="K76" i="6" s="1"/>
  <c r="L76" i="6" s="1"/>
  <c r="D60" i="6"/>
  <c r="E60" i="6" s="1"/>
  <c r="F60" i="6" s="1"/>
  <c r="G60" i="6" s="1"/>
  <c r="H60" i="6" s="1"/>
  <c r="I60" i="6" s="1"/>
  <c r="J60" i="6" s="1"/>
  <c r="K60" i="6" s="1"/>
  <c r="L60" i="6" s="1"/>
  <c r="E44" i="6"/>
  <c r="F44" i="6" s="1"/>
  <c r="G44" i="6" s="1"/>
  <c r="H44" i="6" s="1"/>
  <c r="I44" i="6" s="1"/>
  <c r="J44" i="6" s="1"/>
  <c r="K44" i="6" s="1"/>
  <c r="L44" i="6" s="1"/>
  <c r="D44" i="6"/>
  <c r="D28" i="6"/>
  <c r="E28" i="6" s="1"/>
  <c r="F28" i="6" s="1"/>
  <c r="G28" i="6" s="1"/>
  <c r="H28" i="6" s="1"/>
  <c r="I28" i="6" s="1"/>
  <c r="J28" i="6" s="1"/>
  <c r="K28" i="6" s="1"/>
  <c r="L28" i="6" s="1"/>
  <c r="D12" i="6"/>
  <c r="E12" i="6" s="1"/>
  <c r="F12" i="6" s="1"/>
  <c r="G12" i="6" s="1"/>
  <c r="H12" i="6" s="1"/>
  <c r="I12" i="6" s="1"/>
  <c r="J12" i="6" s="1"/>
  <c r="K12" i="6" s="1"/>
  <c r="L12" i="6" s="1"/>
  <c r="D38" i="4"/>
  <c r="D37" i="2" l="1"/>
  <c r="D38" i="2" s="1"/>
  <c r="D22" i="3"/>
  <c r="D40" i="2" l="1"/>
  <c r="D35" i="2"/>
  <c r="D34" i="2"/>
  <c r="E99" i="7"/>
  <c r="E100" i="7"/>
  <c r="C55" i="2"/>
  <c r="I83" i="7"/>
  <c r="I82" i="7"/>
  <c r="D41" i="2"/>
  <c r="I64" i="7"/>
  <c r="D49" i="2"/>
  <c r="K32" i="7"/>
  <c r="J32" i="7"/>
  <c r="K31" i="7"/>
  <c r="J31" i="7"/>
  <c r="K30" i="7"/>
  <c r="J30" i="7"/>
  <c r="K29" i="7"/>
  <c r="J29" i="7"/>
  <c r="C4" i="7"/>
  <c r="C3" i="7"/>
  <c r="D36" i="2" s="1"/>
  <c r="B22" i="2"/>
  <c r="D33" i="2"/>
  <c r="D57" i="2" l="1"/>
  <c r="D55" i="2"/>
  <c r="D44" i="2" s="1"/>
  <c r="D36" i="4"/>
  <c r="D35" i="4"/>
  <c r="D22" i="4"/>
  <c r="D17" i="4"/>
  <c r="D16" i="4"/>
  <c r="D15" i="4"/>
  <c r="D13" i="4"/>
  <c r="D12" i="4"/>
  <c r="D11" i="4"/>
  <c r="D59" i="2" l="1"/>
  <c r="D37" i="4"/>
  <c r="D14" i="4"/>
  <c r="D36" i="3"/>
  <c r="D35" i="3"/>
  <c r="D17" i="3"/>
  <c r="D13" i="3"/>
  <c r="D12" i="3"/>
  <c r="D16" i="3"/>
  <c r="D15" i="3"/>
  <c r="D30" i="3" s="1"/>
  <c r="D11" i="3"/>
  <c r="D14" i="3" l="1"/>
  <c r="D29" i="3" s="1"/>
  <c r="D30" i="4"/>
  <c r="D39" i="4" s="1"/>
  <c r="D31" i="4" l="1"/>
  <c r="D33" i="4" s="1"/>
  <c r="D37" i="3"/>
  <c r="D31" i="3"/>
  <c r="D32" i="3" s="1"/>
  <c r="D32" i="4" l="1"/>
  <c r="D33" i="3"/>
</calcChain>
</file>

<file path=xl/comments1.xml><?xml version="1.0" encoding="utf-8"?>
<comments xmlns="http://schemas.openxmlformats.org/spreadsheetml/2006/main">
  <authors>
    <author>Davide Cicchini</author>
  </authors>
  <commentList>
    <comment ref="D7" authorId="0" guid="{1B6856F6-B09C-49A6-BECC-0F41E9F50F00}" shapeId="0">
      <text>
        <r>
          <rPr>
            <b/>
            <sz val="9"/>
            <color indexed="81"/>
            <rFont val="Tahoma"/>
            <family val="2"/>
          </rPr>
          <t>Davide Cicchini:</t>
        </r>
        <r>
          <rPr>
            <sz val="9"/>
            <color indexed="81"/>
            <rFont val="Tahoma"/>
            <family val="2"/>
          </rPr>
          <t xml:space="preserve">
Bordo eventualmente soggetto a sforzo Normale costante.
Questa lunghezza entra in gioco nel calcolo di λgl nel caso di elemento soggetto prevalentemente a sforzo normale.</t>
        </r>
      </text>
    </comment>
  </commentList>
</comments>
</file>

<file path=xl/comments2.xml><?xml version="1.0" encoding="utf-8"?>
<comments xmlns="http://schemas.openxmlformats.org/spreadsheetml/2006/main">
  <authors>
    <author>Davide Cicchini</author>
  </authors>
  <commentList>
    <comment ref="D40" authorId="0" guid="{AC1AC0CD-0810-49D4-8180-52001E744713}" shapeId="0">
      <text>
        <r>
          <rPr>
            <b/>
            <sz val="9"/>
            <color indexed="81"/>
            <rFont val="Tahoma"/>
            <family val="2"/>
          </rPr>
          <t>Davide Cicchini:</t>
        </r>
        <r>
          <rPr>
            <sz val="9"/>
            <color indexed="81"/>
            <rFont val="Tahoma"/>
            <family val="2"/>
          </rPr>
          <t xml:space="preserve">
Da definirsi mediante tabelle</t>
        </r>
      </text>
    </comment>
  </commentList>
</comments>
</file>

<file path=xl/sharedStrings.xml><?xml version="1.0" encoding="utf-8"?>
<sst xmlns="http://schemas.openxmlformats.org/spreadsheetml/2006/main" count="327" uniqueCount="198">
  <si>
    <t>A*</t>
  </si>
  <si>
    <t>d</t>
  </si>
  <si>
    <t>Γ</t>
  </si>
  <si>
    <t>E(vetro)</t>
  </si>
  <si>
    <t>G(vetro)</t>
  </si>
  <si>
    <t>ν</t>
  </si>
  <si>
    <t>ρ</t>
  </si>
  <si>
    <t>G(PVB)</t>
  </si>
  <si>
    <t>l(lastra)</t>
  </si>
  <si>
    <t>hef,w</t>
  </si>
  <si>
    <t>Is</t>
  </si>
  <si>
    <t>Lunghezza lastra</t>
  </si>
  <si>
    <t>Spessore strato 1</t>
  </si>
  <si>
    <t>Spessore strato 2</t>
  </si>
  <si>
    <t>Spessore intercalare</t>
  </si>
  <si>
    <t>Sezione strato 1</t>
  </si>
  <si>
    <t>Sezione strato 2</t>
  </si>
  <si>
    <t>Sezione intercalare</t>
  </si>
  <si>
    <t>A1</t>
  </si>
  <si>
    <t>A2</t>
  </si>
  <si>
    <t>Aint</t>
  </si>
  <si>
    <t>Area media</t>
  </si>
  <si>
    <t>MATERIALI</t>
  </si>
  <si>
    <t>Modulo di Young del vetro</t>
  </si>
  <si>
    <t>Modulo tagliante del vetro</t>
  </si>
  <si>
    <t>Coefficiente di Poisson</t>
  </si>
  <si>
    <t>Densità</t>
  </si>
  <si>
    <t xml:space="preserve">Modulo tagliante dell'intercalare </t>
  </si>
  <si>
    <t>h1</t>
  </si>
  <si>
    <t>h2</t>
  </si>
  <si>
    <t>hint</t>
  </si>
  <si>
    <t>d1</t>
  </si>
  <si>
    <t>d2</t>
  </si>
  <si>
    <t>J1</t>
  </si>
  <si>
    <t>J2</t>
  </si>
  <si>
    <t>Jeq</t>
  </si>
  <si>
    <t>Larghezza lastra</t>
  </si>
  <si>
    <t>b(lastra)</t>
  </si>
  <si>
    <t>CARATTERISTICHE GEOMETRICHE EQUIVALENTI</t>
  </si>
  <si>
    <t>Coef. Di trasmissione del taglio</t>
  </si>
  <si>
    <t>Spessore efficace per la deflessione</t>
  </si>
  <si>
    <t>Spess. Eff. per le tensioni nello strato 1</t>
  </si>
  <si>
    <t>Spess. Eff. per le tensioni nello strato 2</t>
  </si>
  <si>
    <t>Momento d'inerzia strato 1</t>
  </si>
  <si>
    <t>Momento d'inerzia strato 2</t>
  </si>
  <si>
    <t>Momento d'inerzia equivalente</t>
  </si>
  <si>
    <t>Coefficiente</t>
  </si>
  <si>
    <t>Distanza dal baricentro totale dello strato 1</t>
  </si>
  <si>
    <t>Distanza dal baricentro totale dello strato 2</t>
  </si>
  <si>
    <t>d1+d2</t>
  </si>
  <si>
    <t>η</t>
  </si>
  <si>
    <t>Dabs1</t>
  </si>
  <si>
    <t>Dabs2</t>
  </si>
  <si>
    <t>Dabs,tot</t>
  </si>
  <si>
    <t>Dfull</t>
  </si>
  <si>
    <t>h1,σ</t>
  </si>
  <si>
    <t>hw</t>
  </si>
  <si>
    <t>h2,σ</t>
  </si>
  <si>
    <t>Coef. Che tiene conto del grado di accoppiamento</t>
  </si>
  <si>
    <t>Rigidezza del primo strato</t>
  </si>
  <si>
    <t>Rigidezza del secondo strato</t>
  </si>
  <si>
    <t>Rigidezza dell'elemento monolitico</t>
  </si>
  <si>
    <t>Somma delle rigidezze degli strati</t>
  </si>
  <si>
    <t>Rigidezza equivalente</t>
  </si>
  <si>
    <t>Deq</t>
  </si>
  <si>
    <t>GEOMETRIA DELLA LASTRA (doppio strato+intercalare)</t>
  </si>
  <si>
    <r>
      <t>h1,ef,</t>
    </r>
    <r>
      <rPr>
        <b/>
        <sz val="11"/>
        <color theme="1"/>
        <rFont val="Calibri"/>
        <family val="2"/>
      </rPr>
      <t>σ</t>
    </r>
  </si>
  <si>
    <t>GEOMETRIA DELLA TRAVE (doppio strato + intercalare)</t>
  </si>
  <si>
    <t>Modello di Wölfel- Bennison</t>
  </si>
  <si>
    <t>Si può applicare l'interpolazione lineare</t>
  </si>
  <si>
    <r>
      <t xml:space="preserve">Coefficiente </t>
    </r>
    <r>
      <rPr>
        <sz val="11"/>
        <color theme="1"/>
        <rFont val="Calibri"/>
        <family val="2"/>
      </rPr>
      <t>Ψ</t>
    </r>
  </si>
  <si>
    <t>Ψ</t>
  </si>
  <si>
    <t>Modello Enhanced Effective Thickness (EET) per piastre</t>
  </si>
  <si>
    <t>kmod</t>
  </si>
  <si>
    <t>tl</t>
  </si>
  <si>
    <t>30s</t>
  </si>
  <si>
    <t>11 ore</t>
  </si>
  <si>
    <t>1 settimana</t>
  </si>
  <si>
    <t>3mesi</t>
  </si>
  <si>
    <t>6mesi</t>
  </si>
  <si>
    <t>50anni</t>
  </si>
  <si>
    <t>Kmod</t>
  </si>
  <si>
    <t>3s</t>
  </si>
  <si>
    <t>5s</t>
  </si>
  <si>
    <t>10min</t>
  </si>
  <si>
    <t>15min</t>
  </si>
  <si>
    <t>LEFM</t>
  </si>
  <si>
    <t>EN16612</t>
  </si>
  <si>
    <t>ked</t>
  </si>
  <si>
    <t>ksf</t>
  </si>
  <si>
    <t>fg,k</t>
  </si>
  <si>
    <t>Tens. Resistente a trazione per flessione</t>
  </si>
  <si>
    <t>Tipo di vetro</t>
  </si>
  <si>
    <t>TIPO DI VETRO</t>
  </si>
  <si>
    <t>Indurito</t>
  </si>
  <si>
    <t>Temperato termicamente</t>
  </si>
  <si>
    <t>Temperato chimicamente</t>
  </si>
  <si>
    <t>Ricotto Stampato</t>
  </si>
  <si>
    <t>Ricotto</t>
  </si>
  <si>
    <t>ked'</t>
  </si>
  <si>
    <t>Tagliato</t>
  </si>
  <si>
    <t>Sfilettato</t>
  </si>
  <si>
    <t>Greggio</t>
  </si>
  <si>
    <t>Lucidato</t>
  </si>
  <si>
    <t>Lavorazione</t>
  </si>
  <si>
    <t>Profilo superficiale del vetro</t>
  </si>
  <si>
    <t>Vetro smaltato</t>
  </si>
  <si>
    <t>Vetro stampato</t>
  </si>
  <si>
    <t>Vetro smaltato stampato</t>
  </si>
  <si>
    <t>Vetro lustro armato</t>
  </si>
  <si>
    <t>Vetro stampato armato</t>
  </si>
  <si>
    <t>Vetro float</t>
  </si>
  <si>
    <t>Vetro tirato</t>
  </si>
  <si>
    <t>Trattamento della superficie</t>
  </si>
  <si>
    <t>Nessun Trattamento</t>
  </si>
  <si>
    <t>Sabbiato</t>
  </si>
  <si>
    <t>ES: Vento raffica</t>
  </si>
  <si>
    <t>ES: Vento  (cumulato)</t>
  </si>
  <si>
    <t>ES: Transito temporaneo</t>
  </si>
  <si>
    <t>ES: Variazioni di temperatura giornaliere</t>
  </si>
  <si>
    <t>ES: Neve (1settimana)</t>
  </si>
  <si>
    <t>ES: Neve (3 mesi)</t>
  </si>
  <si>
    <t>ES: Variazioni di temperatura stagionale</t>
  </si>
  <si>
    <t>ES: Peso proprio</t>
  </si>
  <si>
    <r>
      <t>λ</t>
    </r>
    <r>
      <rPr>
        <b/>
        <i/>
        <sz val="11"/>
        <color theme="1"/>
        <rFont val="Calibri"/>
        <family val="2"/>
        <scheme val="minor"/>
      </rPr>
      <t>gA</t>
    </r>
  </si>
  <si>
    <t>Fattore di scala</t>
  </si>
  <si>
    <t>Fattore di scala sul bordo</t>
  </si>
  <si>
    <t>GEOMETRIA</t>
  </si>
  <si>
    <t>Larghezza della lastra</t>
  </si>
  <si>
    <t>Altezza della lastra</t>
  </si>
  <si>
    <t>B</t>
  </si>
  <si>
    <t>H</t>
  </si>
  <si>
    <t>k</t>
  </si>
  <si>
    <t>Fattore per area efficace</t>
  </si>
  <si>
    <t>MATERIALE</t>
  </si>
  <si>
    <t>Lastra rettangolare vincolata in modo continuo su 4 bordi</t>
  </si>
  <si>
    <t>Lastra rettangolare vincolata in modo continuo su 2 bordi</t>
  </si>
  <si>
    <t>Lastra rettangolare incastrata in un bordo; carico distribuito uniformemente</t>
  </si>
  <si>
    <t>Lastra rettangolare incastrata in un bordo; carico distribuito su una linea parallela al bordo incastrato</t>
  </si>
  <si>
    <t>Lastra rettangolare vincolata su 4 punti in prossimità degli angoli; carico uniformemente distribuito</t>
  </si>
  <si>
    <r>
      <t>λ</t>
    </r>
    <r>
      <rPr>
        <b/>
        <i/>
        <sz val="11"/>
        <color theme="1"/>
        <rFont val="Calibri"/>
        <family val="2"/>
        <scheme val="minor"/>
      </rPr>
      <t>gl</t>
    </r>
  </si>
  <si>
    <t>Fattore di scala sollecitazioni sul  bordo</t>
  </si>
  <si>
    <t>TIPO DI VINCOLO E TIPO DI CARICO</t>
  </si>
  <si>
    <t>TEMPO DI RIFERIMENTO PER IL CALCOLO DELLA RESISTENZA</t>
  </si>
  <si>
    <t>COEFFICIENTI RIDUTTIVI</t>
  </si>
  <si>
    <t>Fattore riduttivo per durata del carico</t>
  </si>
  <si>
    <t>Fattore riduttivo per finitura del bordo</t>
  </si>
  <si>
    <t>Fatt. riduttivo per via del profilo superficiale</t>
  </si>
  <si>
    <t>RESISTENZE CARATTERISTICHE</t>
  </si>
  <si>
    <t>Tens. Resistente a trazione per flessione a seguito di un trattamento di rafforzamento</t>
  </si>
  <si>
    <t>fb,k</t>
  </si>
  <si>
    <t>Fatt. riduttivo dell'incremento di resistenza</t>
  </si>
  <si>
    <t>kv</t>
  </si>
  <si>
    <r>
      <t>γ</t>
    </r>
    <r>
      <rPr>
        <b/>
        <i/>
        <sz val="11"/>
        <color theme="1"/>
        <rFont val="Calibri"/>
        <family val="2"/>
        <scheme val="minor"/>
      </rPr>
      <t>M</t>
    </r>
  </si>
  <si>
    <t>Elementi verticali con vincoli puntuali</t>
  </si>
  <si>
    <t>Coperture orizzontali</t>
  </si>
  <si>
    <t>Parapetti con pericolo di caduta</t>
  </si>
  <si>
    <t>Pinne (o coste) di rinforzo</t>
  </si>
  <si>
    <t>SLU</t>
  </si>
  <si>
    <t>SLC</t>
  </si>
  <si>
    <t>Solai, travi portanti</t>
  </si>
  <si>
    <t>Rm</t>
  </si>
  <si>
    <t>Elementi verticali vincolati in modo continuo sui bordi</t>
  </si>
  <si>
    <t>RESISTENZA DI PROGETTO</t>
  </si>
  <si>
    <t>Condizione di verifica</t>
  </si>
  <si>
    <t>Tens. Res. a trazione per flessione di calcolo</t>
  </si>
  <si>
    <t>fg,d</t>
  </si>
  <si>
    <t>Fatt. riduttivo per ver. in prima o seconda classe</t>
  </si>
  <si>
    <r>
      <t>RM</t>
    </r>
    <r>
      <rPr>
        <b/>
        <sz val="11"/>
        <color theme="1"/>
        <rFont val="Calibri"/>
        <family val="2"/>
        <scheme val="minor"/>
      </rPr>
      <t>;</t>
    </r>
    <r>
      <rPr>
        <b/>
        <i/>
        <sz val="11"/>
        <color theme="1"/>
        <rFont val="Calibri"/>
        <family val="2"/>
        <scheme val="minor"/>
      </rPr>
      <t xml:space="preserve">v </t>
    </r>
  </si>
  <si>
    <t>Classe per verifica</t>
  </si>
  <si>
    <t>Pre-rottura</t>
  </si>
  <si>
    <t>Post-rottura</t>
  </si>
  <si>
    <t>Norma di riferimento</t>
  </si>
  <si>
    <t>Tempo di riferimento</t>
  </si>
  <si>
    <t>Tens. Res. a trazione per flessione di calcolo sul bordo o in prossimità dei fori</t>
  </si>
  <si>
    <t>Piastra prevalentemente soggetta a sforzo normale</t>
  </si>
  <si>
    <t>Bordo molato</t>
  </si>
  <si>
    <t>Bordo lucidato</t>
  </si>
  <si>
    <t>Piastra prevalentemente inflessa</t>
  </si>
  <si>
    <r>
      <t xml:space="preserve">Coefficienti </t>
    </r>
    <r>
      <rPr>
        <b/>
        <sz val="16"/>
        <color theme="1"/>
        <rFont val="Calibri"/>
        <family val="2"/>
      </rPr>
      <t>Ψ</t>
    </r>
  </si>
  <si>
    <r>
      <t>γ</t>
    </r>
    <r>
      <rPr>
        <b/>
        <i/>
        <sz val="11"/>
        <color theme="1"/>
        <rFont val="Calibri"/>
        <family val="2"/>
        <scheme val="minor"/>
      </rPr>
      <t>M,v</t>
    </r>
  </si>
  <si>
    <t>Coef. parziale di sicurezza vetro ricotto</t>
  </si>
  <si>
    <t>Coef. parziale di sicurezza vetro presoleccitato</t>
  </si>
  <si>
    <t>www.davidecicchini.it</t>
  </si>
  <si>
    <t>Ing. Davide Cicchini</t>
  </si>
  <si>
    <t>Il seguente foglio di calcolo consente di definire la resistenza caratteristica</t>
  </si>
  <si>
    <t>a trazione di un pannello in vetro stratificato.</t>
  </si>
  <si>
    <t>equivalenti da considerarsi in fase di modellazione agli elementi finiti</t>
  </si>
  <si>
    <t>Inoltre sono disponibili due schede per calcolare quali siano gli spessori</t>
  </si>
  <si>
    <t>Queste valutazioni sono disponibili esclsivamente per una lastra formata</t>
  </si>
  <si>
    <t>da due strati di vetro e un intercalare in PVB. La definizione per pannelli</t>
  </si>
  <si>
    <t>è rimandata a sviluppi futuri. Le teorie di calcolo sono quelle riportate</t>
  </si>
  <si>
    <t>nella guida CNR DT210.</t>
  </si>
  <si>
    <t>necessarie per ottenere il corretto stato tensionale e deformativo della lastra.</t>
  </si>
  <si>
    <t>versione 1.2</t>
  </si>
  <si>
    <t>Si ringrazia l'Ing. Carlo Sigmund per le sue preziose osservazioni 20/09/2020</t>
  </si>
  <si>
    <r>
      <t>a[mm]\</t>
    </r>
    <r>
      <rPr>
        <b/>
        <sz val="11"/>
        <color theme="1"/>
        <rFont val="GreekC"/>
      </rPr>
      <t>l</t>
    </r>
    <r>
      <rPr>
        <b/>
        <sz val="11"/>
        <color theme="1"/>
        <rFont val="Calibri"/>
        <family val="2"/>
        <scheme val="minor"/>
      </rPr>
      <t>=b/a</t>
    </r>
  </si>
  <si>
    <t>every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</si>
</sst>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0.000"/>
    <numFmt numFmtId="165" formatCode="0&quot; mm&quot;"/>
    <numFmt numFmtId="166" formatCode="0.00&quot; N/mm²&quot;"/>
    <numFmt numFmtId="167" formatCode="0.0&quot; mm&quot;"/>
    <numFmt numFmtId="168" formatCode="0&quot; mm²&quot;"/>
    <numFmt numFmtId="169" formatCode="0.00&quot; *10¯⁶/mm² &quot;"/>
    <numFmt numFmtId="170" formatCode="0&quot; N/mm&quot;"/>
    <numFmt numFmtId="171" formatCode="0&quot; N/mm²&quot;"/>
    <numFmt numFmtId="172" formatCode="0&quot; kN/m³&quot;"/>
    <numFmt numFmtId="173" formatCode="0.00&quot; mm&quot;"/>
    <numFmt numFmtId="174" formatCode="0&quot; mm³&quot;"/>
    <numFmt numFmtId="175" formatCode="0&quot; mm⁴&quot;"/>
    <numFmt numFmtId="176" formatCode="0.00000"/>
    <numFmt numFmtId="177" formatCode="0.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2" tint="-0.74999237037263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GreekC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166" fontId="0" fillId="0" borderId="0" xfId="0" applyNumberForma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/>
    <xf numFmtId="167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5" fontId="0" fillId="0" borderId="0" xfId="0" applyNumberFormat="1" applyAlignment="1">
      <alignment horizontal="center"/>
    </xf>
    <xf numFmtId="0" fontId="9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2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3" fontId="0" fillId="0" borderId="2" xfId="0" applyNumberFormat="1" applyBorder="1" applyAlignment="1" applyProtection="1">
      <alignment horizontal="center" vertical="center"/>
      <protection locked="0"/>
    </xf>
    <xf numFmtId="171" fontId="0" fillId="0" borderId="2" xfId="0" applyNumberFormat="1" applyBorder="1" applyAlignment="1" applyProtection="1">
      <alignment horizontal="center" vertical="center"/>
      <protection locked="0"/>
    </xf>
    <xf numFmtId="172" fontId="0" fillId="0" borderId="2" xfId="0" applyNumberFormat="1" applyBorder="1" applyAlignment="1" applyProtection="1">
      <alignment horizontal="center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69" fontId="0" fillId="0" borderId="2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6" fillId="0" borderId="0" xfId="0" applyFont="1" applyProtection="1">
      <protection hidden="1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/>
    <xf numFmtId="0" fontId="13" fillId="2" borderId="0" xfId="0" applyFont="1" applyFill="1" applyAlignment="1" applyProtection="1">
      <alignment horizontal="center" vertical="center"/>
      <protection hidden="1"/>
    </xf>
    <xf numFmtId="0" fontId="14" fillId="0" borderId="0" xfId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4" fillId="0" borderId="0" xfId="1" applyAlignment="1" applyProtection="1">
      <alignment horizontal="center"/>
      <protection locked="0"/>
    </xf>
    <xf numFmtId="14" fontId="1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1</xdr:row>
      <xdr:rowOff>0</xdr:rowOff>
    </xdr:from>
    <xdr:ext cx="4962525" cy="478428"/>
    <xdr:pic>
      <xdr:nvPicPr>
        <xdr:cNvPr id="2" name="Immagine 1" descr="Cattura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90500"/>
          <a:ext cx="4962525" cy="4784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3</xdr:row>
      <xdr:rowOff>67235</xdr:rowOff>
    </xdr:from>
    <xdr:to>
      <xdr:col>18</xdr:col>
      <xdr:colOff>498989</xdr:colOff>
      <xdr:row>17</xdr:row>
      <xdr:rowOff>76425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942" y="717176"/>
          <a:ext cx="10752371" cy="26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18</xdr:col>
      <xdr:colOff>465371</xdr:colOff>
      <xdr:row>39</xdr:row>
      <xdr:rowOff>94714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324" y="3316941"/>
          <a:ext cx="10752371" cy="42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18</xdr:col>
      <xdr:colOff>427276</xdr:colOff>
      <xdr:row>62</xdr:row>
      <xdr:rowOff>18524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7620000"/>
          <a:ext cx="10790476" cy="42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18</xdr:col>
      <xdr:colOff>484419</xdr:colOff>
      <xdr:row>85</xdr:row>
      <xdr:rowOff>123286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2001500"/>
          <a:ext cx="10847619" cy="4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18</xdr:col>
      <xdr:colOff>512990</xdr:colOff>
      <xdr:row>108</xdr:row>
      <xdr:rowOff>104238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6383000"/>
          <a:ext cx="10876190" cy="42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18</xdr:col>
      <xdr:colOff>532038</xdr:colOff>
      <xdr:row>131</xdr:row>
      <xdr:rowOff>75667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20764500"/>
          <a:ext cx="10895238" cy="42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18</xdr:col>
      <xdr:colOff>455848</xdr:colOff>
      <xdr:row>154</xdr:row>
      <xdr:rowOff>123286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25146000"/>
          <a:ext cx="10819048" cy="4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18</xdr:col>
      <xdr:colOff>484419</xdr:colOff>
      <xdr:row>177</xdr:row>
      <xdr:rowOff>75667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29527500"/>
          <a:ext cx="10847619" cy="42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612322</xdr:colOff>
      <xdr:row>1</xdr:row>
      <xdr:rowOff>122465</xdr:rowOff>
    </xdr:from>
    <xdr:to>
      <xdr:col>0</xdr:col>
      <xdr:colOff>1814497</xdr:colOff>
      <xdr:row>9</xdr:row>
      <xdr:rowOff>136072</xdr:rowOff>
    </xdr:to>
    <xdr:pic>
      <xdr:nvPicPr>
        <xdr:cNvPr id="2" name="Immagin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83" t="4622" r="82576" b="8014"/>
        <a:stretch/>
      </xdr:blipFill>
      <xdr:spPr>
        <a:xfrm>
          <a:off x="612322" y="312965"/>
          <a:ext cx="1202175" cy="1578428"/>
        </a:xfrm>
        <a:prstGeom prst="rect">
          <a:avLst/>
        </a:prstGeom>
      </xdr:spPr>
    </xdr:pic>
    <xdr:clientData/>
  </xdr:twoCellAnchor>
  <xdr:twoCellAnchor editAs="oneCell">
    <xdr:from>
      <xdr:col>4</xdr:col>
      <xdr:colOff>312963</xdr:colOff>
      <xdr:row>1</xdr:row>
      <xdr:rowOff>119139</xdr:rowOff>
    </xdr:from>
    <xdr:to>
      <xdr:col>10</xdr:col>
      <xdr:colOff>272141</xdr:colOff>
      <xdr:row>9</xdr:row>
      <xdr:rowOff>149678</xdr:rowOff>
    </xdr:to>
    <xdr:pic>
      <xdr:nvPicPr>
        <xdr:cNvPr id="3" name="Immagin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308" t="10678" r="4075" b="7970"/>
        <a:stretch/>
      </xdr:blipFill>
      <xdr:spPr>
        <a:xfrm>
          <a:off x="5456463" y="309639"/>
          <a:ext cx="4776107" cy="1595360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12</xdr:row>
      <xdr:rowOff>27214</xdr:rowOff>
    </xdr:from>
    <xdr:to>
      <xdr:col>0</xdr:col>
      <xdr:colOff>2122714</xdr:colOff>
      <xdr:row>24</xdr:row>
      <xdr:rowOff>40821</xdr:rowOff>
    </xdr:to>
    <xdr:pic>
      <xdr:nvPicPr>
        <xdr:cNvPr id="4" name="Immagin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39" t="23495" r="82536" b="22848"/>
        <a:stretch/>
      </xdr:blipFill>
      <xdr:spPr>
        <a:xfrm>
          <a:off x="367393" y="2394857"/>
          <a:ext cx="1755321" cy="229960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28</xdr:row>
      <xdr:rowOff>81643</xdr:rowOff>
    </xdr:from>
    <xdr:to>
      <xdr:col>0</xdr:col>
      <xdr:colOff>2068286</xdr:colOff>
      <xdr:row>39</xdr:row>
      <xdr:rowOff>176893</xdr:rowOff>
    </xdr:to>
    <xdr:pic>
      <xdr:nvPicPr>
        <xdr:cNvPr id="12" name="Immagine 1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70" t="21981" r="82982" b="25977"/>
        <a:stretch/>
      </xdr:blipFill>
      <xdr:spPr>
        <a:xfrm>
          <a:off x="381000" y="5538107"/>
          <a:ext cx="1687286" cy="2190750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421822</xdr:colOff>
      <xdr:row>44</xdr:row>
      <xdr:rowOff>54428</xdr:rowOff>
    </xdr:from>
    <xdr:to>
      <xdr:col>0</xdr:col>
      <xdr:colOff>2149930</xdr:colOff>
      <xdr:row>55</xdr:row>
      <xdr:rowOff>27215</xdr:rowOff>
    </xdr:to>
    <xdr:pic>
      <xdr:nvPicPr>
        <xdr:cNvPr id="13" name="Immagine 12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389" t="26177" r="82567" b="25882"/>
        <a:stretch/>
      </xdr:blipFill>
      <xdr:spPr>
        <a:xfrm>
          <a:off x="421822" y="8599714"/>
          <a:ext cx="1728108" cy="2068287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421821</xdr:colOff>
      <xdr:row>60</xdr:row>
      <xdr:rowOff>68035</xdr:rowOff>
    </xdr:from>
    <xdr:to>
      <xdr:col>0</xdr:col>
      <xdr:colOff>2149929</xdr:colOff>
      <xdr:row>71</xdr:row>
      <xdr:rowOff>149678</xdr:rowOff>
    </xdr:to>
    <xdr:pic>
      <xdr:nvPicPr>
        <xdr:cNvPr id="14" name="Immagine 13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386" t="26927" r="82613" b="22385"/>
        <a:stretch/>
      </xdr:blipFill>
      <xdr:spPr>
        <a:xfrm>
          <a:off x="421821" y="11702142"/>
          <a:ext cx="1728108" cy="2177143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421822</xdr:colOff>
      <xdr:row>76</xdr:row>
      <xdr:rowOff>81642</xdr:rowOff>
    </xdr:from>
    <xdr:to>
      <xdr:col>0</xdr:col>
      <xdr:colOff>2122714</xdr:colOff>
      <xdr:row>87</xdr:row>
      <xdr:rowOff>176892</xdr:rowOff>
    </xdr:to>
    <xdr:pic>
      <xdr:nvPicPr>
        <xdr:cNvPr id="15" name="Immagine 14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761" t="23918" r="82518" b="24736"/>
        <a:stretch/>
      </xdr:blipFill>
      <xdr:spPr>
        <a:xfrm>
          <a:off x="421822" y="14804571"/>
          <a:ext cx="1700892" cy="219075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462642</xdr:colOff>
      <xdr:row>92</xdr:row>
      <xdr:rowOff>136071</xdr:rowOff>
    </xdr:from>
    <xdr:to>
      <xdr:col>0</xdr:col>
      <xdr:colOff>2217963</xdr:colOff>
      <xdr:row>103</xdr:row>
      <xdr:rowOff>95250</xdr:rowOff>
    </xdr:to>
    <xdr:pic>
      <xdr:nvPicPr>
        <xdr:cNvPr id="16" name="Immagine 15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013" t="25547" r="82647" b="26828"/>
        <a:stretch/>
      </xdr:blipFill>
      <xdr:spPr>
        <a:xfrm>
          <a:off x="462642" y="17947821"/>
          <a:ext cx="1755321" cy="2054679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408215</xdr:colOff>
      <xdr:row>108</xdr:row>
      <xdr:rowOff>95251</xdr:rowOff>
    </xdr:from>
    <xdr:to>
      <xdr:col>0</xdr:col>
      <xdr:colOff>2177144</xdr:colOff>
      <xdr:row>119</xdr:row>
      <xdr:rowOff>68036</xdr:rowOff>
    </xdr:to>
    <xdr:pic>
      <xdr:nvPicPr>
        <xdr:cNvPr id="17" name="Immagine 16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137" t="25833" r="82441" b="25692"/>
        <a:stretch/>
      </xdr:blipFill>
      <xdr:spPr>
        <a:xfrm>
          <a:off x="408215" y="20995822"/>
          <a:ext cx="1768929" cy="2068285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FB17B3A-3CAE-4E29-B681-22ED6DC42023}" protected="1">
  <header guid="{4FB17B3A-3CAE-4E29-B681-22ED6DC42023}" dateTime="2021-01-17T18:44:07" maxSheetId="8" userName="Davide" r:id="rId1">
    <sheetIdMap count="7">
      <sheetId val="1"/>
      <sheetId val="2"/>
      <sheetId val="3"/>
      <sheetId val="4"/>
      <sheetId val="5"/>
      <sheetId val="6"/>
      <sheetId val="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videcicchini.it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davidecicchini.i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showRowColHeaders="0" tabSelected="1" workbookViewId="0">
      <selection activeCell="G18" sqref="G18:I18"/>
    </sheetView>
  </sheetViews>
  <sheetFormatPr defaultRowHeight="15" x14ac:dyDescent="0.25"/>
  <cols>
    <col min="1" max="1" width="2.85546875" customWidth="1"/>
    <col min="9" max="9" width="11.140625" customWidth="1"/>
  </cols>
  <sheetData>
    <row r="5" spans="2:9" ht="15.75" x14ac:dyDescent="0.25">
      <c r="B5" s="35" t="s">
        <v>185</v>
      </c>
    </row>
    <row r="6" spans="2:9" ht="15.75" x14ac:dyDescent="0.25">
      <c r="B6" s="35" t="s">
        <v>186</v>
      </c>
    </row>
    <row r="7" spans="2:9" ht="15.75" x14ac:dyDescent="0.25">
      <c r="B7" s="35" t="s">
        <v>188</v>
      </c>
    </row>
    <row r="8" spans="2:9" ht="15.75" x14ac:dyDescent="0.25">
      <c r="B8" s="35" t="s">
        <v>187</v>
      </c>
    </row>
    <row r="9" spans="2:9" ht="15.75" x14ac:dyDescent="0.25">
      <c r="B9" s="35" t="s">
        <v>193</v>
      </c>
    </row>
    <row r="10" spans="2:9" ht="15.75" x14ac:dyDescent="0.25">
      <c r="B10" s="35" t="s">
        <v>189</v>
      </c>
    </row>
    <row r="11" spans="2:9" ht="15.75" x14ac:dyDescent="0.25">
      <c r="B11" s="35" t="s">
        <v>190</v>
      </c>
    </row>
    <row r="12" spans="2:9" ht="15.75" x14ac:dyDescent="0.25">
      <c r="B12" s="35" t="s">
        <v>191</v>
      </c>
    </row>
    <row r="13" spans="2:9" ht="15.75" x14ac:dyDescent="0.25">
      <c r="B13" s="35" t="s">
        <v>192</v>
      </c>
    </row>
    <row r="15" spans="2:9" ht="15.75" x14ac:dyDescent="0.25">
      <c r="B15" s="49" t="s">
        <v>194</v>
      </c>
      <c r="C15" s="49"/>
      <c r="D15" s="49"/>
      <c r="E15" s="36"/>
      <c r="F15" s="36"/>
      <c r="G15" s="36"/>
      <c r="H15" s="36"/>
      <c r="I15" s="36"/>
    </row>
    <row r="16" spans="2:9" x14ac:dyDescent="0.25">
      <c r="B16" s="53">
        <v>44094</v>
      </c>
      <c r="C16" s="54"/>
      <c r="D16" s="54"/>
      <c r="E16" s="36"/>
      <c r="F16" s="36"/>
      <c r="G16" s="51" t="s">
        <v>184</v>
      </c>
      <c r="H16" s="51"/>
      <c r="I16" s="51"/>
    </row>
    <row r="17" spans="2:9" x14ac:dyDescent="0.25">
      <c r="B17" s="50" t="s">
        <v>183</v>
      </c>
      <c r="C17" s="50"/>
      <c r="D17" s="50"/>
      <c r="E17" s="36"/>
      <c r="F17" s="36"/>
      <c r="G17" s="36"/>
      <c r="H17" s="36"/>
      <c r="I17" s="36"/>
    </row>
    <row r="18" spans="2:9" x14ac:dyDescent="0.25">
      <c r="G18" s="52" t="s">
        <v>183</v>
      </c>
      <c r="H18" s="52"/>
      <c r="I18" s="52"/>
    </row>
    <row r="20" spans="2:9" x14ac:dyDescent="0.25">
      <c r="B20" s="45" t="s">
        <v>195</v>
      </c>
    </row>
  </sheetData>
  <sheetProtection algorithmName="SHA-512" hashValue="AMwi2/WLBZwp18qvkYLz31J6qx51zy+1R+8PcKY5S9aXF0FY/qTEj1QFY+hiBo9weoNUMw2FkuSIvBtlsUFt0g==" saltValue="/lQg5hdBjzd3+iF0NzeogQ==" spinCount="100000" sheet="1" objects="1" scenarios="1" selectLockedCells="1"/>
  <customSheetViews>
    <customSheetView guid="{E8C4A194-44E2-4C27-BB5C-4C24DCA3097B}" showGridLines="0" showRowCol="0">
      <selection activeCell="G18" sqref="G18:I18"/>
      <pageMargins left="0.7" right="0.7" top="0.75" bottom="0.75" header="0.3" footer="0.3"/>
      <pageSetup paperSize="9" orientation="portrait" r:id="rId1"/>
    </customSheetView>
    <customSheetView guid="{6DE75794-D518-4921-9D92-81785FF60EC8}" showGridLines="0" showRowCol="0">
      <selection activeCell="G18" sqref="G18:I18"/>
      <pageMargins left="0.7" right="0.7" top="0.75" bottom="0.75" header="0.3" footer="0.3"/>
      <pageSetup paperSize="9" orientation="portrait" verticalDpi="0" r:id="rId2"/>
    </customSheetView>
    <customSheetView guid="{11D76EC3-0E14-4A2D-933A-D580CBA40EB8}" showGridLines="0" showRowCol="0">
      <selection activeCell="G18" sqref="G18:I18"/>
      <pageMargins left="0.7" right="0.7" top="0.75" bottom="0.75" header="0.3" footer="0.3"/>
    </customSheetView>
  </customSheetViews>
  <mergeCells count="5">
    <mergeCell ref="B15:D15"/>
    <mergeCell ref="B17:D17"/>
    <mergeCell ref="G16:I16"/>
    <mergeCell ref="G18:I18"/>
    <mergeCell ref="B16:D16"/>
  </mergeCells>
  <hyperlinks>
    <hyperlink ref="B17" r:id="rId3"/>
    <hyperlink ref="G18" r:id="rId4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E60"/>
  <sheetViews>
    <sheetView showGridLines="0" showRowColHeaders="0" workbookViewId="0">
      <selection activeCell="B11" sqref="B11:D12"/>
    </sheetView>
  </sheetViews>
  <sheetFormatPr defaultRowHeight="15" x14ac:dyDescent="0.25"/>
  <cols>
    <col min="1" max="1" width="2.140625" customWidth="1"/>
    <col min="2" max="2" width="43.28515625" customWidth="1"/>
    <col min="3" max="3" width="11.5703125" customWidth="1"/>
    <col min="4" max="4" width="13.85546875" customWidth="1"/>
    <col min="7" max="7" width="9.140625" customWidth="1"/>
  </cols>
  <sheetData>
    <row r="2" spans="2:4" x14ac:dyDescent="0.25">
      <c r="B2" s="2" t="s">
        <v>127</v>
      </c>
    </row>
    <row r="3" spans="2:4" ht="15" customHeight="1" thickBot="1" x14ac:dyDescent="0.3"/>
    <row r="4" spans="2:4" ht="16.5" thickTop="1" thickBot="1" x14ac:dyDescent="0.3">
      <c r="B4" s="60" t="s">
        <v>155</v>
      </c>
      <c r="C4" s="61"/>
      <c r="D4" s="62"/>
    </row>
    <row r="5" spans="2:4" ht="16.5" thickTop="1" thickBot="1" x14ac:dyDescent="0.3"/>
    <row r="6" spans="2:4" ht="16.5" thickTop="1" thickBot="1" x14ac:dyDescent="0.3">
      <c r="B6" t="s">
        <v>128</v>
      </c>
      <c r="C6" s="7" t="s">
        <v>130</v>
      </c>
      <c r="D6" s="37">
        <v>1700</v>
      </c>
    </row>
    <row r="7" spans="2:4" ht="16.5" thickTop="1" thickBot="1" x14ac:dyDescent="0.3">
      <c r="B7" t="s">
        <v>129</v>
      </c>
      <c r="C7" s="7" t="s">
        <v>131</v>
      </c>
      <c r="D7" s="37">
        <v>1470</v>
      </c>
    </row>
    <row r="8" spans="2:4" ht="15.75" thickTop="1" x14ac:dyDescent="0.25">
      <c r="B8" s="2"/>
    </row>
    <row r="9" spans="2:4" x14ac:dyDescent="0.25">
      <c r="B9" s="2" t="s">
        <v>142</v>
      </c>
    </row>
    <row r="10" spans="2:4" ht="15.75" thickBot="1" x14ac:dyDescent="0.3">
      <c r="B10" s="17"/>
    </row>
    <row r="11" spans="2:4" ht="15.75" thickTop="1" x14ac:dyDescent="0.25">
      <c r="B11" s="63" t="s">
        <v>135</v>
      </c>
      <c r="C11" s="64"/>
      <c r="D11" s="65"/>
    </row>
    <row r="12" spans="2:4" ht="15.75" thickBot="1" x14ac:dyDescent="0.3">
      <c r="B12" s="66"/>
      <c r="C12" s="67"/>
      <c r="D12" s="68"/>
    </row>
    <row r="13" spans="2:4" ht="16.5" thickTop="1" thickBot="1" x14ac:dyDescent="0.3"/>
    <row r="14" spans="2:4" ht="16.5" thickTop="1" thickBot="1" x14ac:dyDescent="0.3">
      <c r="B14" s="69" t="s">
        <v>178</v>
      </c>
      <c r="C14" s="70"/>
      <c r="D14" s="71"/>
    </row>
    <row r="15" spans="2:4" ht="16.5" thickTop="1" thickBot="1" x14ac:dyDescent="0.3"/>
    <row r="16" spans="2:4" ht="16.5" thickTop="1" thickBot="1" x14ac:dyDescent="0.3">
      <c r="B16" s="72" t="s">
        <v>177</v>
      </c>
      <c r="C16" s="73"/>
      <c r="D16" s="74"/>
    </row>
    <row r="17" spans="2:5" ht="15.75" thickTop="1" x14ac:dyDescent="0.25"/>
    <row r="18" spans="2:5" x14ac:dyDescent="0.25">
      <c r="B18" s="2" t="s">
        <v>143</v>
      </c>
    </row>
    <row r="19" spans="2:5" ht="15.75" thickBot="1" x14ac:dyDescent="0.3"/>
    <row r="20" spans="2:5" ht="16.5" thickTop="1" thickBot="1" x14ac:dyDescent="0.3">
      <c r="B20" t="s">
        <v>173</v>
      </c>
      <c r="C20" s="7" t="s">
        <v>74</v>
      </c>
      <c r="D20" s="38" t="s">
        <v>80</v>
      </c>
    </row>
    <row r="21" spans="2:5" ht="16.5" thickTop="1" thickBot="1" x14ac:dyDescent="0.3">
      <c r="B21" t="s">
        <v>172</v>
      </c>
      <c r="D21" s="38" t="s">
        <v>87</v>
      </c>
    </row>
    <row r="22" spans="2:5" ht="15.75" thickTop="1" x14ac:dyDescent="0.25">
      <c r="B22" s="21" t="str">
        <f>VLOOKUP(D20,'Foglio Deposito'!D17:G26,4,FALSE)</f>
        <v>ES: Peso proprio</v>
      </c>
    </row>
    <row r="23" spans="2:5" x14ac:dyDescent="0.25">
      <c r="B23" s="17"/>
    </row>
    <row r="24" spans="2:5" x14ac:dyDescent="0.25">
      <c r="B24" s="2" t="s">
        <v>134</v>
      </c>
    </row>
    <row r="25" spans="2:5" ht="15.75" thickBot="1" x14ac:dyDescent="0.3"/>
    <row r="26" spans="2:5" ht="16.5" thickTop="1" thickBot="1" x14ac:dyDescent="0.3">
      <c r="B26" t="s">
        <v>92</v>
      </c>
      <c r="C26" s="72" t="s">
        <v>95</v>
      </c>
      <c r="D26" s="74"/>
      <c r="E26" s="25"/>
    </row>
    <row r="27" spans="2:5" ht="16.5" thickTop="1" thickBot="1" x14ac:dyDescent="0.3">
      <c r="B27" t="s">
        <v>104</v>
      </c>
      <c r="C27" s="72" t="s">
        <v>103</v>
      </c>
      <c r="D27" s="74"/>
      <c r="E27" s="25"/>
    </row>
    <row r="28" spans="2:5" ht="16.5" thickTop="1" thickBot="1" x14ac:dyDescent="0.3">
      <c r="B28" t="s">
        <v>105</v>
      </c>
      <c r="C28" s="72" t="s">
        <v>111</v>
      </c>
      <c r="D28" s="74"/>
      <c r="E28" s="25"/>
    </row>
    <row r="29" spans="2:5" ht="16.5" thickTop="1" thickBot="1" x14ac:dyDescent="0.3">
      <c r="B29" t="s">
        <v>113</v>
      </c>
      <c r="C29" s="72" t="s">
        <v>114</v>
      </c>
      <c r="D29" s="74"/>
      <c r="E29" s="25"/>
    </row>
    <row r="30" spans="2:5" ht="15.75" thickTop="1" x14ac:dyDescent="0.25"/>
    <row r="31" spans="2:5" x14ac:dyDescent="0.25">
      <c r="B31" s="2" t="s">
        <v>144</v>
      </c>
      <c r="E31" s="1"/>
    </row>
    <row r="32" spans="2:5" x14ac:dyDescent="0.25">
      <c r="E32" s="1"/>
    </row>
    <row r="33" spans="2:5" x14ac:dyDescent="0.25">
      <c r="B33" t="s">
        <v>145</v>
      </c>
      <c r="C33" s="7" t="s">
        <v>73</v>
      </c>
      <c r="D33" s="4">
        <f>VLOOKUP(D20,'Foglio Deposito'!D17:F26,IF(D21='Foglio Deposito'!E15,1,2),FALSE)</f>
        <v>0.26</v>
      </c>
      <c r="E33" s="1"/>
    </row>
    <row r="34" spans="2:5" x14ac:dyDescent="0.25">
      <c r="B34" t="s">
        <v>146</v>
      </c>
      <c r="C34" s="7" t="s">
        <v>88</v>
      </c>
      <c r="D34" s="4">
        <f>IF(B14='Foglio Deposito'!D97,VLOOKUP(C27,'Foglio Deposito'!H29:K32,3,FALSE),1)</f>
        <v>1</v>
      </c>
      <c r="E34" s="20"/>
    </row>
    <row r="35" spans="2:5" x14ac:dyDescent="0.25">
      <c r="B35" t="s">
        <v>146</v>
      </c>
      <c r="C35" s="7" t="s">
        <v>99</v>
      </c>
      <c r="D35" s="4">
        <f>IF(B14='Foglio Deposito'!D97,VLOOKUP(C27,'Foglio Deposito'!H29:K32,4,FALSE),1)</f>
        <v>1</v>
      </c>
      <c r="E35" s="20"/>
    </row>
    <row r="36" spans="2:5" x14ac:dyDescent="0.25">
      <c r="B36" t="s">
        <v>147</v>
      </c>
      <c r="C36" s="7" t="s">
        <v>89</v>
      </c>
      <c r="D36" s="4">
        <f>VLOOKUP(C29,'Foglio Deposito'!B3:C4,2,FALSE)</f>
        <v>1</v>
      </c>
    </row>
    <row r="37" spans="2:5" x14ac:dyDescent="0.25">
      <c r="B37" t="s">
        <v>133</v>
      </c>
      <c r="C37" s="7" t="s">
        <v>132</v>
      </c>
      <c r="D37" s="4">
        <f>VLOOKUP(B11,'Foglio Deposito'!M3:N7,2,FALSE)</f>
        <v>0.14499999999999999</v>
      </c>
    </row>
    <row r="38" spans="2:5" x14ac:dyDescent="0.25">
      <c r="B38" t="s">
        <v>125</v>
      </c>
      <c r="C38" s="7" t="s">
        <v>124</v>
      </c>
      <c r="D38" s="4">
        <f>IF((0.24/(D37*D6*D7))^(1/7)&lt;0.75,0.75,IF((0.24/(D37*D6*D7))^(1/7)&gt;=1,1,(0.24/(D37*D6*D7))^(1/7)))</f>
        <v>0.75</v>
      </c>
    </row>
    <row r="39" spans="2:5" x14ac:dyDescent="0.25">
      <c r="B39" t="s">
        <v>126</v>
      </c>
      <c r="C39" s="7" t="s">
        <v>124</v>
      </c>
      <c r="D39" s="4">
        <v>1</v>
      </c>
    </row>
    <row r="40" spans="2:5" x14ac:dyDescent="0.25">
      <c r="B40" t="s">
        <v>141</v>
      </c>
      <c r="C40" s="7" t="s">
        <v>140</v>
      </c>
      <c r="D40" s="4">
        <f>IF(B14='Foglio Deposito'!D97,VLOOKUP(B16,'Foglio Deposito'!D99:E100,2,FALSE),1)</f>
        <v>1</v>
      </c>
      <c r="E40" s="20"/>
    </row>
    <row r="41" spans="2:5" x14ac:dyDescent="0.25">
      <c r="B41" t="s">
        <v>151</v>
      </c>
      <c r="C41" s="7" t="s">
        <v>152</v>
      </c>
      <c r="D41" s="4">
        <f>VLOOKUP(C26,'Foglio Deposito'!H62:J64,3,FALSE)</f>
        <v>0.6</v>
      </c>
      <c r="E41" s="1"/>
    </row>
    <row r="42" spans="2:5" x14ac:dyDescent="0.25">
      <c r="B42" t="s">
        <v>182</v>
      </c>
      <c r="C42" s="7" t="s">
        <v>180</v>
      </c>
      <c r="D42" s="4">
        <v>1.35</v>
      </c>
      <c r="E42" s="1"/>
    </row>
    <row r="43" spans="2:5" x14ac:dyDescent="0.25">
      <c r="B43" t="s">
        <v>181</v>
      </c>
      <c r="C43" s="34" t="s">
        <v>153</v>
      </c>
      <c r="D43" s="4">
        <v>2.5</v>
      </c>
      <c r="E43" s="1"/>
    </row>
    <row r="44" spans="2:5" x14ac:dyDescent="0.25">
      <c r="B44" t="s">
        <v>167</v>
      </c>
      <c r="C44" s="22" t="s">
        <v>168</v>
      </c>
      <c r="D44" s="4">
        <f>VLOOKUP(D55,'Foglio Deposito'!H79:I80,2,FALSE)</f>
        <v>1</v>
      </c>
      <c r="E44" s="1"/>
    </row>
    <row r="46" spans="2:5" x14ac:dyDescent="0.25">
      <c r="B46" s="2" t="s">
        <v>148</v>
      </c>
      <c r="D46" s="1"/>
    </row>
    <row r="47" spans="2:5" x14ac:dyDescent="0.25">
      <c r="D47" s="1"/>
    </row>
    <row r="48" spans="2:5" x14ac:dyDescent="0.25">
      <c r="B48" s="19" t="s">
        <v>91</v>
      </c>
      <c r="C48" s="7" t="s">
        <v>90</v>
      </c>
      <c r="D48" s="16">
        <v>45</v>
      </c>
    </row>
    <row r="49" spans="2:4" x14ac:dyDescent="0.25">
      <c r="B49" s="75" t="s">
        <v>149</v>
      </c>
      <c r="C49" s="56" t="s">
        <v>150</v>
      </c>
      <c r="D49" s="57">
        <f>VLOOKUP(C26,'Foglio Deposito'!H62:I64,2,FALSE)</f>
        <v>120</v>
      </c>
    </row>
    <row r="50" spans="2:4" x14ac:dyDescent="0.25">
      <c r="B50" s="75"/>
      <c r="C50" s="56"/>
      <c r="D50" s="57"/>
    </row>
    <row r="52" spans="2:4" x14ac:dyDescent="0.25">
      <c r="B52" s="2" t="s">
        <v>163</v>
      </c>
    </row>
    <row r="53" spans="2:4" ht="15.75" thickBot="1" x14ac:dyDescent="0.3"/>
    <row r="54" spans="2:4" ht="16.5" thickTop="1" thickBot="1" x14ac:dyDescent="0.3">
      <c r="B54" t="s">
        <v>164</v>
      </c>
      <c r="C54" s="58" t="s">
        <v>158</v>
      </c>
      <c r="D54" s="59"/>
    </row>
    <row r="55" spans="2:4" ht="15.75" thickTop="1" x14ac:dyDescent="0.25">
      <c r="B55" t="s">
        <v>169</v>
      </c>
      <c r="C55" s="1" t="str">
        <f>VLOOKUP(C54,'Foglio Deposito'!H82:J83,3,FALSE)</f>
        <v>Pre-rottura</v>
      </c>
      <c r="D55" s="24">
        <f>VLOOKUP(C54,'Foglio Deposito'!H82:I83,2,FALSE)</f>
        <v>2</v>
      </c>
    </row>
    <row r="57" spans="2:4" x14ac:dyDescent="0.25">
      <c r="B57" s="19" t="s">
        <v>165</v>
      </c>
      <c r="C57" s="7" t="s">
        <v>166</v>
      </c>
      <c r="D57" s="23">
        <f>(D33*D36*D38*D48)/(D44*D43)+(D41*(D49-D48))/(D44*D42)</f>
        <v>36.843333333333327</v>
      </c>
    </row>
    <row r="58" spans="2:4" x14ac:dyDescent="0.25">
      <c r="D58" s="23"/>
    </row>
    <row r="59" spans="2:4" x14ac:dyDescent="0.25">
      <c r="B59" s="55" t="s">
        <v>174</v>
      </c>
      <c r="C59" s="56" t="s">
        <v>166</v>
      </c>
      <c r="D59" s="57">
        <f>(D33*D36*D38*D48*D34*D40)/(D44*D43)+(D41*D35*(D49-D48))/(D44*D42)</f>
        <v>36.843333333333327</v>
      </c>
    </row>
    <row r="60" spans="2:4" x14ac:dyDescent="0.25">
      <c r="B60" s="55"/>
      <c r="C60" s="56"/>
      <c r="D60" s="57"/>
    </row>
  </sheetData>
  <sheetProtection algorithmName="SHA-512" hashValue="0B/EfEGA3x7F+/S0L7DXTiiDnNhfl1boT6CMWQkGw+SjN7ya84dl+7zfEaov3ktxXq82juoCpx42mM4JG2FDVA==" saltValue="yMKGegMNGApwFfhNuDtWoQ==" spinCount="100000" sheet="1" selectLockedCells="1"/>
  <customSheetViews>
    <customSheetView guid="{E8C4A194-44E2-4C27-BB5C-4C24DCA3097B}" showGridLines="0" showRowCol="0" fitToPage="1">
      <selection activeCell="B11" sqref="B11:D12"/>
      <rowBreaks count="1" manualBreakCount="1">
        <brk id="44" max="16383" man="1"/>
      </rowBreaks>
      <colBreaks count="1" manualBreakCount="1">
        <brk id="3" max="1048575" man="1"/>
      </colBreaks>
      <pageMargins left="0.7" right="0.7" top="0.75" bottom="0.75" header="0.3" footer="0.3"/>
      <pageSetup paperSize="9" fitToHeight="0" orientation="portrait" r:id="rId1"/>
    </customSheetView>
    <customSheetView guid="{6DE75794-D518-4921-9D92-81785FF60EC8}" showGridLines="0" showRowCol="0" fitToPage="1">
      <selection activeCell="B4" sqref="B4:D4"/>
      <rowBreaks count="1" manualBreakCount="1">
        <brk id="44" max="16383" man="1"/>
      </rowBreaks>
      <colBreaks count="1" manualBreakCount="1">
        <brk id="3" max="1048575" man="1"/>
      </colBreaks>
      <pageMargins left="0.7" right="0.7" top="0.75" bottom="0.75" header="0.3" footer="0.3"/>
      <pageSetup paperSize="9" fitToHeight="0" orientation="portrait" r:id="rId2"/>
    </customSheetView>
    <customSheetView guid="{11D76EC3-0E14-4A2D-933A-D580CBA40EB8}" showGridLines="0" showRowCol="0" fitToPage="1" topLeftCell="A13">
      <selection activeCell="C26" sqref="C26:D26"/>
      <rowBreaks count="1" manualBreakCount="1">
        <brk id="44" max="16383" man="1"/>
      </rowBreaks>
      <colBreaks count="1" manualBreakCount="1">
        <brk id="3" max="1048575" man="1"/>
      </colBreaks>
      <pageMargins left="0.7" right="0.7" top="0.75" bottom="0.75" header="0.3" footer="0.3"/>
      <pageSetup paperSize="9" fitToHeight="0" orientation="portrait" r:id="rId3"/>
    </customSheetView>
  </customSheetViews>
  <mergeCells count="15">
    <mergeCell ref="B59:B60"/>
    <mergeCell ref="C59:C60"/>
    <mergeCell ref="D59:D60"/>
    <mergeCell ref="C54:D54"/>
    <mergeCell ref="B4:D4"/>
    <mergeCell ref="B11:D12"/>
    <mergeCell ref="B14:D14"/>
    <mergeCell ref="B16:D16"/>
    <mergeCell ref="C26:D26"/>
    <mergeCell ref="C27:D27"/>
    <mergeCell ref="C28:D28"/>
    <mergeCell ref="C29:D29"/>
    <mergeCell ref="B49:B50"/>
    <mergeCell ref="C49:C50"/>
    <mergeCell ref="D49:D50"/>
  </mergeCells>
  <dataValidations count="11">
    <dataValidation type="list" allowBlank="1" showInputMessage="1" showErrorMessage="1" sqref="D20">
      <formula1>tl</formula1>
    </dataValidation>
    <dataValidation type="list" allowBlank="1" showInputMessage="1" showErrorMessage="1" sqref="D21">
      <formula1>norm</formula1>
    </dataValidation>
    <dataValidation type="list" allowBlank="1" showInputMessage="1" showErrorMessage="1" sqref="C27">
      <formula1>taglio</formula1>
    </dataValidation>
    <dataValidation type="list" allowBlank="1" showInputMessage="1" showErrorMessage="1" sqref="C28 E28">
      <formula1>SUPE</formula1>
    </dataValidation>
    <dataValidation type="list" allowBlank="1" showInputMessage="1" showErrorMessage="1" sqref="C29 E29">
      <formula1>trat</formula1>
    </dataValidation>
    <dataValidation type="list" allowBlank="1" showInputMessage="1" showErrorMessage="1" sqref="B11">
      <formula1>vinc</formula1>
    </dataValidation>
    <dataValidation type="list" allowBlank="1" showInputMessage="1" showErrorMessage="1" sqref="C26 E26">
      <formula1>vetr</formula1>
    </dataValidation>
    <dataValidation type="list" allowBlank="1" showInputMessage="1" showErrorMessage="1" sqref="B4:D4">
      <formula1>categ</formula1>
    </dataValidation>
    <dataValidation type="list" allowBlank="1" showInputMessage="1" showErrorMessage="1" sqref="C54">
      <formula1>SL</formula1>
    </dataValidation>
    <dataValidation type="list" allowBlank="1" showInputMessage="1" showErrorMessage="1" sqref="B14:D14">
      <formula1>pias</formula1>
    </dataValidation>
    <dataValidation type="list" allowBlank="1" showInputMessage="1" showErrorMessage="1" sqref="B16:D16">
      <formula1>bor</formula1>
    </dataValidation>
  </dataValidations>
  <pageMargins left="0.7" right="0.7" top="0.75" bottom="0.75" header="0.3" footer="0.3"/>
  <pageSetup paperSize="9" fitToHeight="0" orientation="portrait" r:id="rId4"/>
  <rowBreaks count="1" manualBreakCount="1">
    <brk id="44" max="16383" man="1"/>
  </rowBreaks>
  <colBreaks count="1" manualBreakCount="1">
    <brk id="3" max="1048575" man="1"/>
  </colBreak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showGridLines="0" showRowColHeaders="0" workbookViewId="0">
      <selection activeCell="D6" sqref="D6"/>
    </sheetView>
  </sheetViews>
  <sheetFormatPr defaultRowHeight="15" x14ac:dyDescent="0.25"/>
  <cols>
    <col min="1" max="1" width="4.5703125" customWidth="1"/>
    <col min="2" max="2" width="49.42578125" customWidth="1"/>
    <col min="3" max="3" width="12.7109375" customWidth="1"/>
    <col min="4" max="5" width="14.42578125" customWidth="1"/>
    <col min="12" max="12" width="9.5703125" bestFit="1" customWidth="1"/>
    <col min="15" max="15" width="13.7109375" bestFit="1" customWidth="1"/>
  </cols>
  <sheetData>
    <row r="2" spans="2:4" ht="15.75" x14ac:dyDescent="0.25">
      <c r="B2" s="10" t="s">
        <v>68</v>
      </c>
    </row>
    <row r="4" spans="2:4" x14ac:dyDescent="0.25">
      <c r="B4" s="2" t="s">
        <v>67</v>
      </c>
    </row>
    <row r="5" spans="2:4" ht="15.75" thickBot="1" x14ac:dyDescent="0.3"/>
    <row r="6" spans="2:4" ht="16.5" thickTop="1" thickBot="1" x14ac:dyDescent="0.3">
      <c r="B6" s="1" t="s">
        <v>11</v>
      </c>
      <c r="C6" s="7" t="s">
        <v>8</v>
      </c>
      <c r="D6" s="37">
        <v>1700</v>
      </c>
    </row>
    <row r="7" spans="2:4" ht="16.5" thickTop="1" thickBot="1" x14ac:dyDescent="0.3">
      <c r="B7" s="1" t="s">
        <v>36</v>
      </c>
      <c r="C7" s="7" t="s">
        <v>37</v>
      </c>
      <c r="D7" s="37">
        <v>1470</v>
      </c>
    </row>
    <row r="8" spans="2:4" ht="16.5" thickTop="1" thickBot="1" x14ac:dyDescent="0.3">
      <c r="B8" s="1" t="s">
        <v>12</v>
      </c>
      <c r="C8" s="7" t="s">
        <v>28</v>
      </c>
      <c r="D8" s="37">
        <v>6</v>
      </c>
    </row>
    <row r="9" spans="2:4" ht="16.5" thickTop="1" thickBot="1" x14ac:dyDescent="0.3">
      <c r="B9" s="1" t="s">
        <v>13</v>
      </c>
      <c r="C9" s="7" t="s">
        <v>29</v>
      </c>
      <c r="D9" s="37">
        <v>6</v>
      </c>
    </row>
    <row r="10" spans="2:4" ht="16.5" thickTop="1" thickBot="1" x14ac:dyDescent="0.3">
      <c r="B10" s="1" t="s">
        <v>14</v>
      </c>
      <c r="C10" s="7" t="s">
        <v>30</v>
      </c>
      <c r="D10" s="37">
        <v>0.76</v>
      </c>
    </row>
    <row r="11" spans="2:4" ht="15.75" thickTop="1" x14ac:dyDescent="0.25">
      <c r="B11" s="1" t="s">
        <v>15</v>
      </c>
      <c r="C11" s="7" t="s">
        <v>18</v>
      </c>
      <c r="D11" s="27">
        <f>D7*D8</f>
        <v>8820</v>
      </c>
    </row>
    <row r="12" spans="2:4" x14ac:dyDescent="0.25">
      <c r="B12" s="1" t="s">
        <v>16</v>
      </c>
      <c r="C12" s="7" t="s">
        <v>19</v>
      </c>
      <c r="D12" s="27">
        <f>D7*D9</f>
        <v>8820</v>
      </c>
    </row>
    <row r="13" spans="2:4" x14ac:dyDescent="0.25">
      <c r="B13" s="1" t="s">
        <v>17</v>
      </c>
      <c r="C13" s="7" t="s">
        <v>20</v>
      </c>
      <c r="D13" s="27">
        <f>D7*D10</f>
        <v>1117.2</v>
      </c>
    </row>
    <row r="14" spans="2:4" x14ac:dyDescent="0.25">
      <c r="B14" s="1" t="s">
        <v>21</v>
      </c>
      <c r="C14" s="7" t="s">
        <v>0</v>
      </c>
      <c r="D14" s="27">
        <f>IF(D11*D12=0,1,D11*D12/(D11+D12))</f>
        <v>4410</v>
      </c>
    </row>
    <row r="15" spans="2:4" x14ac:dyDescent="0.25">
      <c r="B15" s="1" t="s">
        <v>47</v>
      </c>
      <c r="C15" s="7" t="s">
        <v>31</v>
      </c>
      <c r="D15" s="26">
        <f>D8/2+D10/2</f>
        <v>3.38</v>
      </c>
    </row>
    <row r="16" spans="2:4" x14ac:dyDescent="0.25">
      <c r="B16" s="1" t="s">
        <v>48</v>
      </c>
      <c r="C16" s="7" t="s">
        <v>32</v>
      </c>
      <c r="D16" s="26">
        <f>D9/2+D10/2</f>
        <v>3.38</v>
      </c>
    </row>
    <row r="17" spans="2:15" x14ac:dyDescent="0.25">
      <c r="B17" s="1" t="s">
        <v>49</v>
      </c>
      <c r="C17" s="7" t="s">
        <v>1</v>
      </c>
      <c r="D17" s="26">
        <f>(D8+D9)/2+D10</f>
        <v>6.76</v>
      </c>
    </row>
    <row r="18" spans="2:15" x14ac:dyDescent="0.25">
      <c r="B18" s="1"/>
      <c r="C18" s="2"/>
    </row>
    <row r="19" spans="2:15" x14ac:dyDescent="0.25">
      <c r="B19" s="2" t="s">
        <v>22</v>
      </c>
      <c r="C19" s="2"/>
    </row>
    <row r="20" spans="2:15" ht="15.75" thickBot="1" x14ac:dyDescent="0.3">
      <c r="C20" s="2"/>
    </row>
    <row r="21" spans="2:15" ht="16.5" thickTop="1" thickBot="1" x14ac:dyDescent="0.3">
      <c r="B21" t="s">
        <v>23</v>
      </c>
      <c r="C21" s="7" t="s">
        <v>3</v>
      </c>
      <c r="D21" s="40">
        <v>70000</v>
      </c>
    </row>
    <row r="22" spans="2:15" ht="16.5" thickTop="1" thickBot="1" x14ac:dyDescent="0.3">
      <c r="B22" t="s">
        <v>24</v>
      </c>
      <c r="C22" s="7" t="s">
        <v>4</v>
      </c>
      <c r="D22" s="40">
        <f>D21/(2*(1+D23))</f>
        <v>28688.524590163935</v>
      </c>
    </row>
    <row r="23" spans="2:15" ht="16.5" thickTop="1" thickBot="1" x14ac:dyDescent="0.3">
      <c r="B23" t="s">
        <v>25</v>
      </c>
      <c r="C23" s="8" t="s">
        <v>5</v>
      </c>
      <c r="D23" s="38">
        <v>0.22</v>
      </c>
    </row>
    <row r="24" spans="2:15" ht="16.5" thickTop="1" thickBot="1" x14ac:dyDescent="0.3">
      <c r="B24" t="s">
        <v>26</v>
      </c>
      <c r="C24" s="8" t="s">
        <v>6</v>
      </c>
      <c r="D24" s="41">
        <v>25</v>
      </c>
    </row>
    <row r="25" spans="2:15" ht="16.5" thickTop="1" thickBot="1" x14ac:dyDescent="0.3">
      <c r="B25" t="s">
        <v>27</v>
      </c>
      <c r="C25" s="8" t="s">
        <v>7</v>
      </c>
      <c r="D25" s="42">
        <v>0.4</v>
      </c>
    </row>
    <row r="26" spans="2:15" ht="15.75" thickTop="1" x14ac:dyDescent="0.25">
      <c r="C26" s="2"/>
    </row>
    <row r="27" spans="2:15" x14ac:dyDescent="0.25">
      <c r="B27" s="2" t="s">
        <v>38</v>
      </c>
      <c r="C27" s="2"/>
    </row>
    <row r="28" spans="2:15" x14ac:dyDescent="0.25">
      <c r="C28" s="2"/>
      <c r="N28" s="1"/>
      <c r="O28" s="1"/>
    </row>
    <row r="29" spans="2:15" x14ac:dyDescent="0.25">
      <c r="B29" t="s">
        <v>39</v>
      </c>
      <c r="C29" s="7" t="s">
        <v>2</v>
      </c>
      <c r="D29" s="4">
        <f>1/(1+9.6*(D10*D21*D14/(D25*D6^2*D7)))</f>
        <v>0.43003392655199091</v>
      </c>
      <c r="N29" s="1"/>
      <c r="O29" s="1"/>
    </row>
    <row r="30" spans="2:15" x14ac:dyDescent="0.25">
      <c r="B30" t="s">
        <v>46</v>
      </c>
      <c r="C30" s="7" t="s">
        <v>10</v>
      </c>
      <c r="D30" s="30">
        <f>D8*D15^2+D9*D16^2</f>
        <v>137.09279999999998</v>
      </c>
      <c r="N30" s="1"/>
      <c r="O30" s="5"/>
    </row>
    <row r="31" spans="2:15" x14ac:dyDescent="0.25">
      <c r="B31" t="s">
        <v>40</v>
      </c>
      <c r="C31" s="7" t="s">
        <v>9</v>
      </c>
      <c r="D31" s="29">
        <f>(D8^3+D9^3+12*D29*D30)^(1/3)</f>
        <v>10.444773256806075</v>
      </c>
      <c r="N31" s="1"/>
      <c r="O31" s="5"/>
    </row>
    <row r="32" spans="2:15" x14ac:dyDescent="0.25">
      <c r="B32" t="s">
        <v>41</v>
      </c>
      <c r="C32" s="7" t="s">
        <v>66</v>
      </c>
      <c r="D32" s="29">
        <f>IF(D8=0,0,(D31^3/(D8+2*D29*D15))^0.5)</f>
        <v>11.310507266503071</v>
      </c>
      <c r="N32" s="1"/>
      <c r="O32" s="5"/>
    </row>
    <row r="33" spans="2:4" x14ac:dyDescent="0.25">
      <c r="B33" t="s">
        <v>42</v>
      </c>
      <c r="C33" s="7" t="s">
        <v>66</v>
      </c>
      <c r="D33" s="29">
        <f>IF(D9=0,0,(D31^3/(D9+2*D29*D16))^0.5)</f>
        <v>11.310507266503071</v>
      </c>
    </row>
    <row r="34" spans="2:4" x14ac:dyDescent="0.25">
      <c r="C34" s="2"/>
    </row>
    <row r="35" spans="2:4" x14ac:dyDescent="0.25">
      <c r="B35" t="s">
        <v>43</v>
      </c>
      <c r="C35" s="7" t="s">
        <v>33</v>
      </c>
      <c r="D35" s="31">
        <f>D7*D8^3/12</f>
        <v>26460</v>
      </c>
    </row>
    <row r="36" spans="2:4" x14ac:dyDescent="0.25">
      <c r="B36" t="s">
        <v>44</v>
      </c>
      <c r="C36" s="7" t="s">
        <v>34</v>
      </c>
      <c r="D36" s="31">
        <f>D7*D9^3/12</f>
        <v>26460</v>
      </c>
    </row>
    <row r="37" spans="2:4" x14ac:dyDescent="0.25">
      <c r="B37" t="s">
        <v>45</v>
      </c>
      <c r="C37" s="7" t="s">
        <v>35</v>
      </c>
      <c r="D37" s="31">
        <f>D35+D36++D29*D14*D17^2</f>
        <v>139583.19597642997</v>
      </c>
    </row>
  </sheetData>
  <sheetProtection algorithmName="SHA-512" hashValue="egqp39wskcc65jE8xKE8fDiwH1sfJhG9ZgYIMD9Mv9k922hd1eZXed++lBz+0I4cwmTHl7JqdS6CF4XfTUijzw==" saltValue="xzUDz9fRgfLaiSWgnc9MlA==" spinCount="100000" sheet="1" selectLockedCells="1"/>
  <customSheetViews>
    <customSheetView guid="{E8C4A194-44E2-4C27-BB5C-4C24DCA3097B}" showGridLines="0" showRowCol="0">
      <selection activeCell="D6" sqref="D6"/>
      <pageMargins left="0.7" right="0.7" top="0.75" bottom="0.75" header="0.3" footer="0.3"/>
      <pageSetup paperSize="9" orientation="portrait" r:id="rId1"/>
    </customSheetView>
    <customSheetView guid="{6DE75794-D518-4921-9D92-81785FF60EC8}" showGridLines="0" showRowCol="0">
      <selection activeCell="D6" sqref="D6"/>
      <pageMargins left="0.7" right="0.7" top="0.75" bottom="0.75" header="0.3" footer="0.3"/>
      <pageSetup paperSize="9" orientation="portrait" r:id="rId2"/>
    </customSheetView>
    <customSheetView guid="{11D76EC3-0E14-4A2D-933A-D580CBA40EB8}" showGridLines="0" showRowCol="0" topLeftCell="A5">
      <selection activeCell="D10" sqref="D10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47"/>
  <sheetViews>
    <sheetView showGridLines="0" showRowColHeaders="0" workbookViewId="0">
      <selection activeCell="D40" sqref="D40"/>
    </sheetView>
  </sheetViews>
  <sheetFormatPr defaultRowHeight="15" x14ac:dyDescent="0.25"/>
  <cols>
    <col min="1" max="1" width="4.42578125" customWidth="1"/>
    <col min="2" max="2" width="49" customWidth="1"/>
    <col min="4" max="4" width="19.85546875" customWidth="1"/>
    <col min="5" max="5" width="10.5703125" customWidth="1"/>
    <col min="9" max="9" width="10.140625" customWidth="1"/>
    <col min="11" max="11" width="12" bestFit="1" customWidth="1"/>
  </cols>
  <sheetData>
    <row r="2" spans="2:4" ht="15.75" x14ac:dyDescent="0.25">
      <c r="B2" s="10" t="s">
        <v>72</v>
      </c>
    </row>
    <row r="4" spans="2:4" x14ac:dyDescent="0.25">
      <c r="B4" s="2" t="s">
        <v>65</v>
      </c>
    </row>
    <row r="5" spans="2:4" ht="15.75" thickBot="1" x14ac:dyDescent="0.3"/>
    <row r="6" spans="2:4" ht="16.5" thickTop="1" thickBot="1" x14ac:dyDescent="0.3">
      <c r="B6" s="1" t="s">
        <v>11</v>
      </c>
      <c r="C6" s="7" t="s">
        <v>8</v>
      </c>
      <c r="D6" s="37">
        <v>1700</v>
      </c>
    </row>
    <row r="7" spans="2:4" ht="16.5" thickTop="1" thickBot="1" x14ac:dyDescent="0.3">
      <c r="B7" s="1" t="s">
        <v>36</v>
      </c>
      <c r="C7" s="7" t="s">
        <v>37</v>
      </c>
      <c r="D7" s="37">
        <v>1470</v>
      </c>
    </row>
    <row r="8" spans="2:4" ht="16.5" thickTop="1" thickBot="1" x14ac:dyDescent="0.3">
      <c r="B8" s="1" t="s">
        <v>12</v>
      </c>
      <c r="C8" s="7" t="s">
        <v>28</v>
      </c>
      <c r="D8" s="37">
        <v>6</v>
      </c>
    </row>
    <row r="9" spans="2:4" ht="16.5" thickTop="1" thickBot="1" x14ac:dyDescent="0.3">
      <c r="B9" s="1" t="s">
        <v>13</v>
      </c>
      <c r="C9" s="7" t="s">
        <v>29</v>
      </c>
      <c r="D9" s="37">
        <v>6</v>
      </c>
    </row>
    <row r="10" spans="2:4" ht="16.5" thickTop="1" thickBot="1" x14ac:dyDescent="0.3">
      <c r="B10" s="1" t="s">
        <v>14</v>
      </c>
      <c r="C10" s="7" t="s">
        <v>30</v>
      </c>
      <c r="D10" s="39">
        <v>0.76</v>
      </c>
    </row>
    <row r="11" spans="2:4" ht="15.75" thickTop="1" x14ac:dyDescent="0.25">
      <c r="B11" s="1" t="s">
        <v>15</v>
      </c>
      <c r="C11" s="7" t="s">
        <v>18</v>
      </c>
      <c r="D11" s="27">
        <f>D7*D8</f>
        <v>8820</v>
      </c>
    </row>
    <row r="12" spans="2:4" x14ac:dyDescent="0.25">
      <c r="B12" s="1" t="s">
        <v>16</v>
      </c>
      <c r="C12" s="7" t="s">
        <v>19</v>
      </c>
      <c r="D12" s="27">
        <f>D7*D9</f>
        <v>8820</v>
      </c>
    </row>
    <row r="13" spans="2:4" x14ac:dyDescent="0.25">
      <c r="B13" s="1" t="s">
        <v>17</v>
      </c>
      <c r="C13" s="7" t="s">
        <v>20</v>
      </c>
      <c r="D13" s="27">
        <f>D7*D10</f>
        <v>1117.2</v>
      </c>
    </row>
    <row r="14" spans="2:4" x14ac:dyDescent="0.25">
      <c r="B14" s="1" t="s">
        <v>21</v>
      </c>
      <c r="C14" s="7" t="s">
        <v>0</v>
      </c>
      <c r="D14" s="27">
        <f>IF(D11*D12=0,1,D11*D12/(D11+D12))</f>
        <v>4410</v>
      </c>
    </row>
    <row r="15" spans="2:4" x14ac:dyDescent="0.25">
      <c r="B15" s="1" t="s">
        <v>47</v>
      </c>
      <c r="C15" s="7" t="s">
        <v>31</v>
      </c>
      <c r="D15" s="26">
        <f>D8/2+D10/2</f>
        <v>3.38</v>
      </c>
    </row>
    <row r="16" spans="2:4" x14ac:dyDescent="0.25">
      <c r="B16" s="1" t="s">
        <v>48</v>
      </c>
      <c r="C16" s="7" t="s">
        <v>32</v>
      </c>
      <c r="D16" s="26">
        <f>D9/2+D10/2</f>
        <v>3.38</v>
      </c>
    </row>
    <row r="17" spans="2:4" x14ac:dyDescent="0.25">
      <c r="B17" s="1" t="s">
        <v>49</v>
      </c>
      <c r="C17" s="7" t="s">
        <v>1</v>
      </c>
      <c r="D17" s="26">
        <f>(D8+D9)/2+D10</f>
        <v>6.76</v>
      </c>
    </row>
    <row r="18" spans="2:4" x14ac:dyDescent="0.25">
      <c r="B18" s="1"/>
      <c r="C18" s="2"/>
    </row>
    <row r="19" spans="2:4" x14ac:dyDescent="0.25">
      <c r="B19" s="2" t="s">
        <v>22</v>
      </c>
      <c r="C19" s="2"/>
    </row>
    <row r="20" spans="2:4" ht="15.75" thickBot="1" x14ac:dyDescent="0.3">
      <c r="C20" s="2"/>
    </row>
    <row r="21" spans="2:4" ht="16.5" thickTop="1" thickBot="1" x14ac:dyDescent="0.3">
      <c r="B21" t="s">
        <v>23</v>
      </c>
      <c r="C21" s="7" t="s">
        <v>3</v>
      </c>
      <c r="D21" s="40">
        <v>70000</v>
      </c>
    </row>
    <row r="22" spans="2:4" ht="16.5" thickTop="1" thickBot="1" x14ac:dyDescent="0.3">
      <c r="B22" t="s">
        <v>24</v>
      </c>
      <c r="C22" s="7" t="s">
        <v>4</v>
      </c>
      <c r="D22" s="40">
        <f>D21/(2*(1+D23))</f>
        <v>28688.524590163935</v>
      </c>
    </row>
    <row r="23" spans="2:4" ht="16.5" thickTop="1" thickBot="1" x14ac:dyDescent="0.3">
      <c r="B23" t="s">
        <v>25</v>
      </c>
      <c r="C23" s="8" t="s">
        <v>5</v>
      </c>
      <c r="D23" s="38">
        <v>0.22</v>
      </c>
    </row>
    <row r="24" spans="2:4" ht="16.5" thickTop="1" thickBot="1" x14ac:dyDescent="0.3">
      <c r="B24" t="s">
        <v>26</v>
      </c>
      <c r="C24" s="8" t="s">
        <v>6</v>
      </c>
      <c r="D24" s="41">
        <v>25</v>
      </c>
    </row>
    <row r="25" spans="2:4" ht="16.5" thickTop="1" thickBot="1" x14ac:dyDescent="0.3">
      <c r="B25" t="s">
        <v>27</v>
      </c>
      <c r="C25" s="8" t="s">
        <v>7</v>
      </c>
      <c r="D25" s="42">
        <v>0.4</v>
      </c>
    </row>
    <row r="26" spans="2:4" ht="15.75" thickTop="1" x14ac:dyDescent="0.25">
      <c r="C26" s="2"/>
    </row>
    <row r="27" spans="2:4" x14ac:dyDescent="0.25">
      <c r="B27" s="2" t="s">
        <v>38</v>
      </c>
      <c r="C27" s="2"/>
    </row>
    <row r="28" spans="2:4" x14ac:dyDescent="0.25">
      <c r="C28" s="2"/>
    </row>
    <row r="29" spans="2:4" x14ac:dyDescent="0.25">
      <c r="C29" s="2"/>
    </row>
    <row r="30" spans="2:4" x14ac:dyDescent="0.25">
      <c r="B30" t="s">
        <v>58</v>
      </c>
      <c r="C30" s="8" t="s">
        <v>50</v>
      </c>
      <c r="D30" s="4">
        <f>1/(1+D10*D21/(D25*(1-D23^2))*(D37/D38)*(D8*D9/(D8+D9))*D40*10^(-6))</f>
        <v>0.65899174930000859</v>
      </c>
    </row>
    <row r="31" spans="2:4" x14ac:dyDescent="0.25">
      <c r="B31" t="s">
        <v>40</v>
      </c>
      <c r="C31" s="7" t="s">
        <v>56</v>
      </c>
      <c r="D31" s="29">
        <f>(1/((D30)/(D8^3+D9^3+12*D8*D15^2+12*D9*D16^2)+(1-D30)/(D8^3+D9^3)))^(1/3)</f>
        <v>9.6678961029040646</v>
      </c>
    </row>
    <row r="32" spans="2:4" x14ac:dyDescent="0.25">
      <c r="B32" t="s">
        <v>41</v>
      </c>
      <c r="C32" s="7" t="s">
        <v>55</v>
      </c>
      <c r="D32" s="29">
        <f>(1/((2*D30*D15)/(D8^3+D9^3+12*D8*D15^2+12*D9*D16^2)+D8/D31^3))^0.5</f>
        <v>10.669433669846255</v>
      </c>
    </row>
    <row r="33" spans="2:4" x14ac:dyDescent="0.25">
      <c r="B33" t="s">
        <v>42</v>
      </c>
      <c r="C33" s="9" t="s">
        <v>57</v>
      </c>
      <c r="D33" s="29">
        <f>(1/((2*D30*D16)/(D8^3+D9^3+12*D8*D15^2+12*D9*D16^2)+D9/D31^3))^0.5</f>
        <v>10.669433669846255</v>
      </c>
    </row>
    <row r="34" spans="2:4" x14ac:dyDescent="0.25">
      <c r="C34" s="2"/>
    </row>
    <row r="35" spans="2:4" x14ac:dyDescent="0.25">
      <c r="B35" t="s">
        <v>59</v>
      </c>
      <c r="C35" s="7" t="s">
        <v>51</v>
      </c>
      <c r="D35" s="28">
        <f>D21*D8^3/(12*(1-D23^2))</f>
        <v>1324085.7503152585</v>
      </c>
    </row>
    <row r="36" spans="2:4" x14ac:dyDescent="0.25">
      <c r="B36" t="s">
        <v>60</v>
      </c>
      <c r="C36" s="7" t="s">
        <v>52</v>
      </c>
      <c r="D36" s="28">
        <f>D21*D9^3/(12*(1-D23^2))</f>
        <v>1324085.7503152585</v>
      </c>
    </row>
    <row r="37" spans="2:4" x14ac:dyDescent="0.25">
      <c r="B37" t="s">
        <v>62</v>
      </c>
      <c r="C37" s="7" t="s">
        <v>53</v>
      </c>
      <c r="D37" s="28">
        <f>D35+D36</f>
        <v>2648171.500630517</v>
      </c>
    </row>
    <row r="38" spans="2:4" x14ac:dyDescent="0.25">
      <c r="B38" t="s">
        <v>61</v>
      </c>
      <c r="C38" s="7" t="s">
        <v>54</v>
      </c>
      <c r="D38" s="28">
        <f>D37+D21/(1+D23^2)*D8*D9/(D8+D9)*D17^2</f>
        <v>11801639.642561076</v>
      </c>
    </row>
    <row r="39" spans="2:4" ht="15.75" thickBot="1" x14ac:dyDescent="0.3">
      <c r="B39" t="s">
        <v>63</v>
      </c>
      <c r="C39" s="7" t="s">
        <v>64</v>
      </c>
      <c r="D39" s="28">
        <f>1/(D30/D38+(1-D30)/D37)</f>
        <v>5416818.4870140133</v>
      </c>
    </row>
    <row r="40" spans="2:4" ht="16.5" thickTop="1" thickBot="1" x14ac:dyDescent="0.3">
      <c r="B40" t="s">
        <v>70</v>
      </c>
      <c r="C40" s="7" t="s">
        <v>71</v>
      </c>
      <c r="D40" s="43">
        <v>5.5</v>
      </c>
    </row>
    <row r="41" spans="2:4" ht="15.75" thickTop="1" x14ac:dyDescent="0.25"/>
    <row r="44" spans="2:4" x14ac:dyDescent="0.25">
      <c r="C44" s="1"/>
      <c r="D44" s="4"/>
    </row>
    <row r="45" spans="2:4" x14ac:dyDescent="0.25">
      <c r="C45" s="1"/>
      <c r="D45" s="3"/>
    </row>
    <row r="46" spans="2:4" x14ac:dyDescent="0.25">
      <c r="C46" s="1"/>
      <c r="D46" s="3"/>
    </row>
    <row r="47" spans="2:4" x14ac:dyDescent="0.25">
      <c r="C47" s="1"/>
      <c r="D47" s="6"/>
    </row>
  </sheetData>
  <sheetProtection algorithmName="SHA-512" hashValue="X/ljvV/Ht06y/B/ZY+hpl9cVE+c8CBLZbkOAaL3yddX4Vceqar24JvuHNa043+77e2UKRl+zifssfCv5QWgNnw==" saltValue="YP8dkbwkdZ7yAoVm+hGeQg==" spinCount="100000" sheet="1" selectLockedCells="1"/>
  <customSheetViews>
    <customSheetView guid="{E8C4A194-44E2-4C27-BB5C-4C24DCA3097B}" showGridLines="0" showRowCol="0">
      <selection activeCell="D40" sqref="D40"/>
      <pageMargins left="0.7" right="0.7" top="0.75" bottom="0.75" header="0.3" footer="0.3"/>
      <pageSetup paperSize="9" orientation="portrait" r:id="rId1"/>
    </customSheetView>
    <customSheetView guid="{6DE75794-D518-4921-9D92-81785FF60EC8}" showGridLines="0" showRowCol="0">
      <selection activeCell="D6" sqref="D6"/>
      <pageMargins left="0.7" right="0.7" top="0.75" bottom="0.75" header="0.3" footer="0.3"/>
      <pageSetup paperSize="9" orientation="portrait" r:id="rId2"/>
    </customSheetView>
    <customSheetView guid="{11D76EC3-0E14-4A2D-933A-D580CBA40EB8}" showGridLines="0" showRowCol="0" topLeftCell="A17">
      <selection activeCell="D6" sqref="D6:D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"/>
  <sheetViews>
    <sheetView showGridLines="0" showRowColHeaders="0" zoomScale="70" zoomScaleNormal="70" workbookViewId="0">
      <selection activeCell="L185" sqref="L185"/>
    </sheetView>
  </sheetViews>
  <sheetFormatPr defaultRowHeight="15" x14ac:dyDescent="0.25"/>
  <cols>
    <col min="1" max="1" width="3.5703125" customWidth="1"/>
  </cols>
  <sheetData>
    <row r="2" spans="2:8" ht="21" x14ac:dyDescent="0.35">
      <c r="B2" s="32" t="s">
        <v>179</v>
      </c>
      <c r="C2" s="33"/>
      <c r="D2" s="33" t="s">
        <v>69</v>
      </c>
      <c r="E2" s="33"/>
      <c r="F2" s="33"/>
      <c r="G2" s="33"/>
      <c r="H2" s="33"/>
    </row>
  </sheetData>
  <sheetProtection algorithmName="SHA-512" hashValue="WQPz+15WG4FMsPuzDnqXijADYlIUNLQC1EZ1xdgR+71EHapnL4vHPrIlMNYQ2nAlsx8rvpiRFptfWFDSgSFV3Q==" saltValue="02LlqiBOdJnTNQMBU7namA==" spinCount="100000" sheet="1" objects="1" scenarios="1" selectLockedCells="1" selectUnlockedCells="1"/>
  <customSheetViews>
    <customSheetView guid="{E8C4A194-44E2-4C27-BB5C-4C24DCA3097B}" scale="70" showGridLines="0" showRowCol="0" fitToPage="1">
      <selection activeCell="L185" sqref="L185"/>
      <rowBreaks count="1" manualBreakCount="1">
        <brk id="86" max="16383" man="1"/>
      </rowBreaks>
      <colBreaks count="1" manualBreakCount="1">
        <brk id="19" max="1048575" man="1"/>
      </colBreaks>
      <pageMargins left="0.7" right="0.7" top="0.75" bottom="0.75" header="0.3" footer="0.3"/>
      <pageSetup paperSize="9" scale="51" fitToHeight="0" orientation="portrait" r:id="rId1"/>
    </customSheetView>
    <customSheetView guid="{6DE75794-D518-4921-9D92-81785FF60EC8}" scale="70" showGridLines="0" showRowCol="0" fitToPage="1">
      <selection activeCell="T87" sqref="T87"/>
      <rowBreaks count="1" manualBreakCount="1">
        <brk id="86" max="16383" man="1"/>
      </rowBreaks>
      <colBreaks count="1" manualBreakCount="1">
        <brk id="19" max="1048575" man="1"/>
      </colBreaks>
      <pageMargins left="0.7" right="0.7" top="0.75" bottom="0.75" header="0.3" footer="0.3"/>
      <pageSetup paperSize="9" scale="51" fitToHeight="0" orientation="portrait" r:id="rId2"/>
    </customSheetView>
    <customSheetView guid="{11D76EC3-0E14-4A2D-933A-D580CBA40EB8}" scale="70" showGridLines="0" showRowCol="0" fitToPage="1">
      <selection activeCell="T87" sqref="T87"/>
      <rowBreaks count="1" manualBreakCount="1">
        <brk id="86" max="16383" man="1"/>
      </rowBreaks>
      <colBreaks count="1" manualBreakCount="1">
        <brk id="19" max="1048575" man="1"/>
      </colBreaks>
      <pageMargins left="0.7" right="0.7" top="0.75" bottom="0.75" header="0.3" footer="0.3"/>
      <pageSetup paperSize="9" scale="51" fitToHeight="0" orientation="portrait" r:id="rId3"/>
    </customSheetView>
  </customSheetViews>
  <pageMargins left="0.7" right="0.7" top="0.75" bottom="0.75" header="0.3" footer="0.3"/>
  <pageSetup paperSize="9" scale="51" fitToHeight="0" orientation="portrait" r:id="rId4"/>
  <rowBreaks count="1" manualBreakCount="1">
    <brk id="86" max="16383" man="1"/>
  </rowBreaks>
  <colBreaks count="1" manualBreakCount="1">
    <brk id="19" max="1048575" man="1"/>
  </colBreaks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2"/>
  <sheetViews>
    <sheetView topLeftCell="A10" zoomScale="70" zoomScaleNormal="70" workbookViewId="0">
      <selection activeCell="E23" sqref="E23"/>
    </sheetView>
  </sheetViews>
  <sheetFormatPr defaultRowHeight="15" x14ac:dyDescent="0.25"/>
  <cols>
    <col min="1" max="1" width="39" customWidth="1"/>
    <col min="2" max="2" width="17" customWidth="1"/>
    <col min="3" max="12" width="12" customWidth="1"/>
  </cols>
  <sheetData>
    <row r="2" spans="1:12" ht="18" x14ac:dyDescent="0.25">
      <c r="A2" s="76"/>
      <c r="B2" s="44" t="s">
        <v>196</v>
      </c>
      <c r="C2" s="44" t="s">
        <v>197</v>
      </c>
    </row>
    <row r="3" spans="1:12" x14ac:dyDescent="0.25">
      <c r="A3" s="76"/>
      <c r="B3" s="46">
        <v>500</v>
      </c>
      <c r="C3" s="47">
        <v>11.2</v>
      </c>
    </row>
    <row r="4" spans="1:12" x14ac:dyDescent="0.25">
      <c r="A4" s="76"/>
      <c r="B4" s="46">
        <v>600</v>
      </c>
      <c r="C4" s="47">
        <v>7.7777799999999999</v>
      </c>
    </row>
    <row r="5" spans="1:12" x14ac:dyDescent="0.25">
      <c r="A5" s="76"/>
      <c r="B5" s="46">
        <v>800</v>
      </c>
      <c r="C5" s="47">
        <v>4.375</v>
      </c>
    </row>
    <row r="6" spans="1:12" x14ac:dyDescent="0.25">
      <c r="A6" s="76"/>
      <c r="B6" s="46">
        <v>1000</v>
      </c>
      <c r="C6" s="47">
        <v>2.8</v>
      </c>
    </row>
    <row r="7" spans="1:12" x14ac:dyDescent="0.25">
      <c r="A7" s="76"/>
      <c r="B7" s="46">
        <v>1500</v>
      </c>
      <c r="C7" s="47">
        <v>12.4444</v>
      </c>
    </row>
    <row r="8" spans="1:12" x14ac:dyDescent="0.25">
      <c r="A8" s="76"/>
      <c r="B8" s="46">
        <v>2000</v>
      </c>
      <c r="C8" s="47">
        <v>0.7</v>
      </c>
    </row>
    <row r="9" spans="1:12" x14ac:dyDescent="0.25">
      <c r="A9" s="76"/>
      <c r="B9" s="46">
        <v>2500</v>
      </c>
      <c r="C9" s="47">
        <v>0.44800000000000001</v>
      </c>
    </row>
    <row r="10" spans="1:12" x14ac:dyDescent="0.25">
      <c r="A10" s="76"/>
      <c r="B10" s="46">
        <v>3000</v>
      </c>
      <c r="C10" s="47">
        <v>0.31111</v>
      </c>
    </row>
    <row r="12" spans="1:12" ht="18" x14ac:dyDescent="0.25">
      <c r="A12" s="76"/>
      <c r="B12" s="44" t="s">
        <v>196</v>
      </c>
      <c r="C12" s="44">
        <v>0.1</v>
      </c>
      <c r="D12" s="9">
        <f>+C12+0.1</f>
        <v>0.2</v>
      </c>
      <c r="E12" s="9">
        <f t="shared" ref="E12:L12" si="0">+D12+0.1</f>
        <v>0.30000000000000004</v>
      </c>
      <c r="F12" s="9">
        <f t="shared" si="0"/>
        <v>0.4</v>
      </c>
      <c r="G12" s="9">
        <f t="shared" si="0"/>
        <v>0.5</v>
      </c>
      <c r="H12" s="9">
        <f t="shared" si="0"/>
        <v>0.6</v>
      </c>
      <c r="I12" s="9">
        <f t="shared" si="0"/>
        <v>0.7</v>
      </c>
      <c r="J12" s="9">
        <f t="shared" si="0"/>
        <v>0.79999999999999993</v>
      </c>
      <c r="K12" s="9">
        <f t="shared" si="0"/>
        <v>0.89999999999999991</v>
      </c>
      <c r="L12" s="9">
        <f t="shared" si="0"/>
        <v>0.99999999999999989</v>
      </c>
    </row>
    <row r="13" spans="1:12" x14ac:dyDescent="0.25">
      <c r="A13" s="76"/>
      <c r="B13">
        <v>500</v>
      </c>
      <c r="C13" s="48">
        <v>4018</v>
      </c>
      <c r="D13" s="48">
        <v>1042.79</v>
      </c>
      <c r="E13" s="48">
        <v>486.32799999999997</v>
      </c>
      <c r="F13" s="48">
        <v>290.42200000000003</v>
      </c>
      <c r="G13" s="48">
        <v>199.74600000000001</v>
      </c>
      <c r="H13" s="48">
        <v>150.61199999999999</v>
      </c>
      <c r="I13" s="48">
        <v>121.07</v>
      </c>
      <c r="J13" s="48">
        <v>101.947</v>
      </c>
      <c r="K13" s="48">
        <v>88.865300000000005</v>
      </c>
      <c r="L13" s="48">
        <v>79.528000000000006</v>
      </c>
    </row>
    <row r="14" spans="1:12" x14ac:dyDescent="0.25">
      <c r="A14" s="76"/>
      <c r="B14">
        <v>600</v>
      </c>
      <c r="C14" s="48">
        <v>2790.28</v>
      </c>
      <c r="D14" s="48">
        <v>724.16</v>
      </c>
      <c r="E14" s="48">
        <v>337.72800000000001</v>
      </c>
      <c r="F14" s="48">
        <v>201.68199999999999</v>
      </c>
      <c r="G14" s="48">
        <v>138.71299999999999</v>
      </c>
      <c r="H14" s="48">
        <v>104.592</v>
      </c>
      <c r="I14" s="48">
        <v>84.076599999999999</v>
      </c>
      <c r="J14" s="48">
        <v>70.796199999999999</v>
      </c>
      <c r="K14" s="48">
        <v>61.712000000000003</v>
      </c>
      <c r="L14" s="48">
        <v>55.227800000000002</v>
      </c>
    </row>
    <row r="15" spans="1:12" x14ac:dyDescent="0.25">
      <c r="A15" s="76"/>
      <c r="B15">
        <v>800</v>
      </c>
      <c r="C15" s="48">
        <v>1569.53</v>
      </c>
      <c r="D15" s="48">
        <v>407.34</v>
      </c>
      <c r="E15" s="48">
        <v>189.97200000000001</v>
      </c>
      <c r="F15" s="48">
        <v>113.446</v>
      </c>
      <c r="G15" s="48">
        <v>78.025899999999993</v>
      </c>
      <c r="H15" s="48">
        <v>58.832799999999999</v>
      </c>
      <c r="I15" s="48">
        <v>47.293100000000003</v>
      </c>
      <c r="J15" s="48">
        <v>39.822290000000002</v>
      </c>
      <c r="K15" s="48">
        <v>34.713000000000001</v>
      </c>
      <c r="L15" s="48">
        <v>31.0656</v>
      </c>
    </row>
    <row r="16" spans="1:12" x14ac:dyDescent="0.25">
      <c r="A16" s="76"/>
      <c r="B16">
        <v>1000</v>
      </c>
      <c r="C16" s="48">
        <v>1004.5</v>
      </c>
      <c r="D16" s="48">
        <v>260.69799999999998</v>
      </c>
      <c r="E16" s="48">
        <v>121.58199999999999</v>
      </c>
      <c r="F16" s="48">
        <v>72.605500000000006</v>
      </c>
      <c r="G16" s="48">
        <v>49.936599999999999</v>
      </c>
      <c r="H16" s="48">
        <v>37.652999999999999</v>
      </c>
      <c r="I16" s="48">
        <v>30.267600000000002</v>
      </c>
      <c r="J16" s="48">
        <v>25.486599999999999</v>
      </c>
      <c r="K16" s="48">
        <v>22.2163</v>
      </c>
      <c r="L16" s="48">
        <v>19.882000000000001</v>
      </c>
    </row>
    <row r="17" spans="1:12" x14ac:dyDescent="0.25">
      <c r="A17" s="76"/>
      <c r="B17">
        <v>1500</v>
      </c>
      <c r="C17" s="48">
        <v>446.44499999999999</v>
      </c>
      <c r="D17" s="48">
        <v>115.866</v>
      </c>
      <c r="E17" s="48">
        <v>54.0364</v>
      </c>
      <c r="F17" s="48">
        <v>32.269100000000002</v>
      </c>
      <c r="G17" s="48">
        <v>22.193999999999999</v>
      </c>
      <c r="H17" s="48">
        <v>16.7347</v>
      </c>
      <c r="I17" s="48">
        <v>13.452299999999999</v>
      </c>
      <c r="J17" s="48">
        <v>11.327400000000001</v>
      </c>
      <c r="K17" s="48">
        <v>9.87392</v>
      </c>
      <c r="L17" s="48">
        <v>8.8364399999999996</v>
      </c>
    </row>
    <row r="18" spans="1:12" x14ac:dyDescent="0.25">
      <c r="A18" s="76"/>
      <c r="B18">
        <v>2000</v>
      </c>
      <c r="C18" s="48">
        <v>251.125</v>
      </c>
      <c r="D18" s="48">
        <v>65.174400000000006</v>
      </c>
      <c r="E18" s="48">
        <v>30.395499999999998</v>
      </c>
      <c r="F18" s="48">
        <v>18.151399999999999</v>
      </c>
      <c r="G18" s="48">
        <v>12.4841</v>
      </c>
      <c r="H18" s="48">
        <v>9.4132499999999997</v>
      </c>
      <c r="I18" s="48">
        <v>7.5669000000000004</v>
      </c>
      <c r="J18" s="48">
        <v>6.3716600000000003</v>
      </c>
      <c r="K18" s="48">
        <v>5.5540799999999999</v>
      </c>
      <c r="L18" s="48">
        <v>4.9705000000000004</v>
      </c>
    </row>
    <row r="19" spans="1:12" x14ac:dyDescent="0.25">
      <c r="A19" s="76"/>
      <c r="B19">
        <v>2500</v>
      </c>
      <c r="C19" s="48">
        <v>160.72</v>
      </c>
      <c r="D19" s="48">
        <v>41.711599999999997</v>
      </c>
      <c r="E19" s="48">
        <v>19.453099999999999</v>
      </c>
      <c r="F19" s="48">
        <v>11.616899999999999</v>
      </c>
      <c r="G19" s="48">
        <v>7.9898499999999997</v>
      </c>
      <c r="H19" s="48">
        <v>6.0244799999999996</v>
      </c>
      <c r="I19" s="48">
        <v>4.8428100000000001</v>
      </c>
      <c r="J19" s="48">
        <v>4.0778600000000003</v>
      </c>
      <c r="K19" s="48">
        <v>3.5546099999999998</v>
      </c>
      <c r="L19" s="48">
        <v>3.1811199999999999</v>
      </c>
    </row>
    <row r="20" spans="1:12" x14ac:dyDescent="0.25">
      <c r="A20" s="76"/>
      <c r="B20">
        <v>3000</v>
      </c>
      <c r="C20" s="48">
        <v>111.611</v>
      </c>
      <c r="D20" s="48">
        <v>28.9664</v>
      </c>
      <c r="E20" s="48">
        <v>13.5091</v>
      </c>
      <c r="F20" s="48">
        <v>8.0672800000000002</v>
      </c>
      <c r="G20" s="48">
        <v>5.5485100000000003</v>
      </c>
      <c r="H20" s="48">
        <v>4.1836700000000002</v>
      </c>
      <c r="I20" s="48">
        <v>3.36307</v>
      </c>
      <c r="J20" s="48">
        <v>2.8318500000000002</v>
      </c>
      <c r="K20" s="48">
        <v>2.46848</v>
      </c>
      <c r="L20" s="48">
        <v>2.2091099999999999</v>
      </c>
    </row>
    <row r="21" spans="1:12" x14ac:dyDescent="0.25">
      <c r="A21" s="76"/>
      <c r="B21">
        <v>3500</v>
      </c>
      <c r="C21" s="48">
        <v>82.000100000000003</v>
      </c>
      <c r="D21" s="48">
        <v>21.281400000000001</v>
      </c>
      <c r="E21" s="48">
        <v>9.9250600000000002</v>
      </c>
      <c r="F21" s="48">
        <v>5.9269800000000004</v>
      </c>
      <c r="G21" s="48">
        <v>4.0764500000000004</v>
      </c>
      <c r="H21" s="48">
        <v>3.0737199999999998</v>
      </c>
      <c r="I21" s="48">
        <v>2.4708199999999998</v>
      </c>
      <c r="J21" s="48">
        <v>2.0805400000000001</v>
      </c>
      <c r="K21" s="48">
        <v>1.81358</v>
      </c>
      <c r="L21" s="48">
        <v>1.6230199999999999</v>
      </c>
    </row>
    <row r="22" spans="1:12" x14ac:dyDescent="0.25">
      <c r="A22" s="76"/>
      <c r="B22">
        <v>4000</v>
      </c>
      <c r="C22" s="48">
        <v>62.781300000000002</v>
      </c>
      <c r="D22" s="48">
        <v>16.293600000000001</v>
      </c>
      <c r="E22" s="48">
        <v>7.5988699999999998</v>
      </c>
      <c r="F22" s="48">
        <v>4.5378499999999997</v>
      </c>
      <c r="G22" s="48">
        <v>3.1210399999999998</v>
      </c>
      <c r="H22" s="48">
        <v>2.35331</v>
      </c>
      <c r="I22" s="48">
        <v>1.8917200000000001</v>
      </c>
      <c r="J22" s="48">
        <v>1.59291</v>
      </c>
      <c r="K22" s="48">
        <v>1.38852</v>
      </c>
      <c r="L22" s="48">
        <v>1.2426200000000001</v>
      </c>
    </row>
    <row r="23" spans="1:12" x14ac:dyDescent="0.25">
      <c r="A23" s="76"/>
      <c r="B23">
        <v>4500</v>
      </c>
      <c r="C23" s="48">
        <v>49.604999999999997</v>
      </c>
      <c r="D23" s="48">
        <v>12.874000000000001</v>
      </c>
      <c r="E23" s="48">
        <v>6.0040500000000003</v>
      </c>
      <c r="F23" s="48">
        <v>3.5854599999999999</v>
      </c>
      <c r="G23" s="48">
        <v>2.4660000000000002</v>
      </c>
      <c r="H23" s="48">
        <v>1.85941</v>
      </c>
      <c r="I23" s="48">
        <v>1.4946999999999999</v>
      </c>
      <c r="J23" s="48">
        <v>1.2585999999999999</v>
      </c>
      <c r="K23" s="48">
        <v>1.0971</v>
      </c>
      <c r="L23" s="48">
        <v>0.98182999999999998</v>
      </c>
    </row>
    <row r="24" spans="1:12" x14ac:dyDescent="0.25">
      <c r="A24" s="76"/>
      <c r="B24">
        <v>5000</v>
      </c>
      <c r="C24" s="48">
        <v>40.18</v>
      </c>
      <c r="D24" s="48">
        <v>10.427899999999999</v>
      </c>
      <c r="E24" s="48">
        <v>4.8632799999999996</v>
      </c>
      <c r="F24" s="48">
        <v>2.90422</v>
      </c>
      <c r="G24" s="48">
        <v>1.99746</v>
      </c>
      <c r="H24" s="48">
        <v>1.5061199999999999</v>
      </c>
      <c r="I24" s="48">
        <v>1.2107000000000001</v>
      </c>
      <c r="J24" s="48">
        <v>1.0194700000000001</v>
      </c>
      <c r="K24" s="48">
        <v>0.88865000000000005</v>
      </c>
      <c r="L24" s="48">
        <v>0.79527999999999999</v>
      </c>
    </row>
    <row r="25" spans="1:12" x14ac:dyDescent="0.25">
      <c r="A25" s="76"/>
      <c r="B25">
        <v>5500</v>
      </c>
      <c r="C25" s="48">
        <v>33.206600000000002</v>
      </c>
      <c r="D25" s="48">
        <v>8.6181000000000001</v>
      </c>
      <c r="E25" s="48">
        <v>4.0192399999999999</v>
      </c>
      <c r="F25" s="48">
        <v>2.4001800000000002</v>
      </c>
      <c r="G25" s="48">
        <v>1.6508</v>
      </c>
      <c r="H25" s="48">
        <v>1.2447299999999999</v>
      </c>
      <c r="I25" s="48">
        <v>1.00058</v>
      </c>
      <c r="J25" s="48">
        <v>0.84253</v>
      </c>
      <c r="K25" s="48">
        <v>0.73441999999999996</v>
      </c>
      <c r="L25" s="48">
        <v>0.65725999999999996</v>
      </c>
    </row>
    <row r="26" spans="1:12" x14ac:dyDescent="0.25">
      <c r="A26" s="76"/>
      <c r="B26">
        <v>6000</v>
      </c>
      <c r="C26" s="48">
        <v>27.902799999999999</v>
      </c>
      <c r="D26" s="48">
        <v>7.2416</v>
      </c>
      <c r="E26" s="48">
        <v>3.3772799999999998</v>
      </c>
      <c r="F26" s="48">
        <v>2.0168200000000001</v>
      </c>
      <c r="G26" s="48">
        <v>1.38713</v>
      </c>
      <c r="H26" s="48">
        <v>1.04592</v>
      </c>
      <c r="I26" s="48">
        <v>0.84077000000000002</v>
      </c>
      <c r="J26" s="48">
        <v>0.70796000000000003</v>
      </c>
      <c r="K26" s="48">
        <v>0.61712</v>
      </c>
      <c r="L26" s="48">
        <v>0.55227999999999999</v>
      </c>
    </row>
    <row r="28" spans="1:12" ht="18" x14ac:dyDescent="0.25">
      <c r="A28" s="76"/>
      <c r="B28" s="44" t="s">
        <v>196</v>
      </c>
      <c r="C28" s="44">
        <v>0.1</v>
      </c>
      <c r="D28" s="9">
        <f>+C28+0.1</f>
        <v>0.2</v>
      </c>
      <c r="E28" s="9">
        <f t="shared" ref="E28:L28" si="1">+D28+0.1</f>
        <v>0.30000000000000004</v>
      </c>
      <c r="F28" s="9">
        <f t="shared" si="1"/>
        <v>0.4</v>
      </c>
      <c r="G28" s="9">
        <f t="shared" si="1"/>
        <v>0.5</v>
      </c>
      <c r="H28" s="9">
        <f t="shared" si="1"/>
        <v>0.6</v>
      </c>
      <c r="I28" s="9">
        <f t="shared" si="1"/>
        <v>0.7</v>
      </c>
      <c r="J28" s="9">
        <f t="shared" si="1"/>
        <v>0.79999999999999993</v>
      </c>
      <c r="K28" s="9">
        <f t="shared" si="1"/>
        <v>0.89999999999999991</v>
      </c>
      <c r="L28" s="9">
        <f t="shared" si="1"/>
        <v>0.99999999999999989</v>
      </c>
    </row>
    <row r="29" spans="1:12" x14ac:dyDescent="0.25">
      <c r="A29" s="76"/>
      <c r="B29">
        <v>500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2" x14ac:dyDescent="0.25">
      <c r="A30" s="76"/>
      <c r="B30">
        <v>600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12" x14ac:dyDescent="0.25">
      <c r="A31" s="76"/>
      <c r="B31">
        <v>800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1:12" x14ac:dyDescent="0.25">
      <c r="A32" s="76"/>
      <c r="B32">
        <v>1000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12" x14ac:dyDescent="0.25">
      <c r="A33" s="76"/>
      <c r="B33">
        <v>1500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1:12" x14ac:dyDescent="0.25">
      <c r="A34" s="76"/>
      <c r="B34">
        <v>2000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spans="1:12" x14ac:dyDescent="0.25">
      <c r="A35" s="76"/>
      <c r="B35">
        <v>2500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spans="1:12" x14ac:dyDescent="0.25">
      <c r="A36" s="76"/>
      <c r="B36">
        <v>3000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</row>
    <row r="37" spans="1:12" x14ac:dyDescent="0.25">
      <c r="A37" s="76"/>
      <c r="B37">
        <v>3500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1:12" x14ac:dyDescent="0.25">
      <c r="A38" s="76"/>
      <c r="B38">
        <v>4000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1:12" x14ac:dyDescent="0.25">
      <c r="A39" s="76"/>
      <c r="B39">
        <v>4500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1:12" x14ac:dyDescent="0.25">
      <c r="A40" s="76"/>
      <c r="B40">
        <v>5000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1" spans="1:12" x14ac:dyDescent="0.25">
      <c r="A41" s="76"/>
      <c r="B41">
        <v>5500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2" x14ac:dyDescent="0.25">
      <c r="A42" s="76"/>
      <c r="B42">
        <v>6000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4" spans="1:12" ht="18" x14ac:dyDescent="0.25">
      <c r="A44" s="76"/>
      <c r="B44" s="44" t="s">
        <v>196</v>
      </c>
      <c r="C44" s="44">
        <v>0.1</v>
      </c>
      <c r="D44" s="9">
        <f>+C44+0.1</f>
        <v>0.2</v>
      </c>
      <c r="E44" s="9">
        <f t="shared" ref="E44:L44" si="2">+D44+0.1</f>
        <v>0.30000000000000004</v>
      </c>
      <c r="F44" s="9">
        <f t="shared" si="2"/>
        <v>0.4</v>
      </c>
      <c r="G44" s="9">
        <f t="shared" si="2"/>
        <v>0.5</v>
      </c>
      <c r="H44" s="9">
        <f t="shared" si="2"/>
        <v>0.6</v>
      </c>
      <c r="I44" s="9">
        <f t="shared" si="2"/>
        <v>0.7</v>
      </c>
      <c r="J44" s="9">
        <f t="shared" si="2"/>
        <v>0.79999999999999993</v>
      </c>
      <c r="K44" s="9">
        <f t="shared" si="2"/>
        <v>0.89999999999999991</v>
      </c>
      <c r="L44" s="9">
        <f t="shared" si="2"/>
        <v>0.99999999999999989</v>
      </c>
    </row>
    <row r="45" spans="1:12" x14ac:dyDescent="0.25">
      <c r="A45" s="76"/>
      <c r="B45">
        <v>500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2" x14ac:dyDescent="0.25">
      <c r="A46" s="76"/>
      <c r="B46">
        <v>600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2" x14ac:dyDescent="0.25">
      <c r="A47" s="76"/>
      <c r="B47">
        <v>800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2" x14ac:dyDescent="0.25">
      <c r="A48" s="76"/>
      <c r="B48">
        <v>1000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1:12" x14ac:dyDescent="0.25">
      <c r="A49" s="76"/>
      <c r="B49">
        <v>1500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1:12" x14ac:dyDescent="0.25">
      <c r="A50" s="76"/>
      <c r="B50">
        <v>2000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1:12" x14ac:dyDescent="0.25">
      <c r="A51" s="76"/>
      <c r="B51">
        <v>2500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1:12" x14ac:dyDescent="0.25">
      <c r="A52" s="76"/>
      <c r="B52">
        <v>3000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1:12" x14ac:dyDescent="0.25">
      <c r="A53" s="76"/>
      <c r="B53">
        <v>3500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1:12" x14ac:dyDescent="0.25">
      <c r="A54" s="76"/>
      <c r="B54">
        <v>4000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2" x14ac:dyDescent="0.25">
      <c r="A55" s="76"/>
      <c r="B55">
        <v>4500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2" x14ac:dyDescent="0.25">
      <c r="A56" s="76"/>
      <c r="B56">
        <v>5000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2" x14ac:dyDescent="0.25">
      <c r="A57" s="76"/>
      <c r="B57">
        <v>5500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2" x14ac:dyDescent="0.25">
      <c r="A58" s="76"/>
      <c r="B58">
        <v>6000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60" spans="1:12" ht="18" x14ac:dyDescent="0.25">
      <c r="A60" s="76"/>
      <c r="B60" s="44" t="s">
        <v>196</v>
      </c>
      <c r="C60" s="44">
        <v>0.1</v>
      </c>
      <c r="D60" s="9">
        <f>+C60+0.1</f>
        <v>0.2</v>
      </c>
      <c r="E60" s="9">
        <f t="shared" ref="E60:L60" si="3">+D60+0.1</f>
        <v>0.30000000000000004</v>
      </c>
      <c r="F60" s="9">
        <f t="shared" si="3"/>
        <v>0.4</v>
      </c>
      <c r="G60" s="9">
        <f t="shared" si="3"/>
        <v>0.5</v>
      </c>
      <c r="H60" s="9">
        <f t="shared" si="3"/>
        <v>0.6</v>
      </c>
      <c r="I60" s="9">
        <f t="shared" si="3"/>
        <v>0.7</v>
      </c>
      <c r="J60" s="9">
        <f t="shared" si="3"/>
        <v>0.79999999999999993</v>
      </c>
      <c r="K60" s="9">
        <f t="shared" si="3"/>
        <v>0.89999999999999991</v>
      </c>
      <c r="L60" s="9">
        <f t="shared" si="3"/>
        <v>0.99999999999999989</v>
      </c>
    </row>
    <row r="61" spans="1:12" x14ac:dyDescent="0.25">
      <c r="A61" s="76"/>
      <c r="B61">
        <v>500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2" x14ac:dyDescent="0.25">
      <c r="A62" s="76"/>
      <c r="B62">
        <v>600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1:12" x14ac:dyDescent="0.25">
      <c r="A63" s="76"/>
      <c r="B63">
        <v>800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1:12" x14ac:dyDescent="0.25">
      <c r="A64" s="76"/>
      <c r="B64">
        <v>1000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1:12" x14ac:dyDescent="0.25">
      <c r="A65" s="76"/>
      <c r="B65">
        <v>1500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</row>
    <row r="66" spans="1:12" x14ac:dyDescent="0.25">
      <c r="A66" s="76"/>
      <c r="B66">
        <v>2000</v>
      </c>
      <c r="C66" s="48"/>
      <c r="D66" s="48"/>
      <c r="E66" s="48"/>
      <c r="F66" s="48"/>
      <c r="G66" s="48"/>
      <c r="H66" s="48"/>
      <c r="I66" s="48"/>
      <c r="J66" s="48"/>
      <c r="K66" s="48"/>
      <c r="L66" s="48"/>
    </row>
    <row r="67" spans="1:12" x14ac:dyDescent="0.25">
      <c r="A67" s="76"/>
      <c r="B67">
        <v>2500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</row>
    <row r="68" spans="1:12" x14ac:dyDescent="0.25">
      <c r="A68" s="76"/>
      <c r="B68">
        <v>3000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</row>
    <row r="69" spans="1:12" x14ac:dyDescent="0.25">
      <c r="A69" s="76"/>
      <c r="B69">
        <v>3500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</row>
    <row r="70" spans="1:12" x14ac:dyDescent="0.25">
      <c r="A70" s="76"/>
      <c r="B70">
        <v>4000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</row>
    <row r="71" spans="1:12" x14ac:dyDescent="0.25">
      <c r="A71" s="76"/>
      <c r="B71">
        <v>4500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1:12" x14ac:dyDescent="0.25">
      <c r="A72" s="76"/>
      <c r="B72">
        <v>5000</v>
      </c>
      <c r="C72" s="48"/>
      <c r="D72" s="48"/>
      <c r="E72" s="48"/>
      <c r="F72" s="48"/>
      <c r="G72" s="48"/>
      <c r="H72" s="48"/>
      <c r="I72" s="48"/>
      <c r="J72" s="48"/>
      <c r="K72" s="48"/>
      <c r="L72" s="48"/>
    </row>
    <row r="73" spans="1:12" x14ac:dyDescent="0.25">
      <c r="A73" s="76"/>
      <c r="B73">
        <v>5500</v>
      </c>
      <c r="C73" s="48"/>
      <c r="D73" s="48"/>
      <c r="E73" s="48"/>
      <c r="F73" s="48"/>
      <c r="G73" s="48"/>
      <c r="H73" s="48"/>
      <c r="I73" s="48"/>
      <c r="J73" s="48"/>
      <c r="K73" s="48"/>
      <c r="L73" s="48"/>
    </row>
    <row r="74" spans="1:12" x14ac:dyDescent="0.25">
      <c r="A74" s="76"/>
      <c r="B74">
        <v>6000</v>
      </c>
      <c r="C74" s="48"/>
      <c r="D74" s="48"/>
      <c r="E74" s="48"/>
      <c r="F74" s="48"/>
      <c r="G74" s="48"/>
      <c r="H74" s="48"/>
      <c r="I74" s="48"/>
      <c r="J74" s="48"/>
      <c r="K74" s="48"/>
      <c r="L74" s="48"/>
    </row>
    <row r="76" spans="1:12" ht="18" x14ac:dyDescent="0.25">
      <c r="A76" s="76"/>
      <c r="B76" s="44" t="s">
        <v>196</v>
      </c>
      <c r="C76" s="44">
        <v>0.1</v>
      </c>
      <c r="D76" s="9">
        <f>+C76+0.1</f>
        <v>0.2</v>
      </c>
      <c r="E76" s="9">
        <f t="shared" ref="E76:L76" si="4">+D76+0.1</f>
        <v>0.30000000000000004</v>
      </c>
      <c r="F76" s="9">
        <f t="shared" si="4"/>
        <v>0.4</v>
      </c>
      <c r="G76" s="9">
        <f t="shared" si="4"/>
        <v>0.5</v>
      </c>
      <c r="H76" s="9">
        <f t="shared" si="4"/>
        <v>0.6</v>
      </c>
      <c r="I76" s="9">
        <f t="shared" si="4"/>
        <v>0.7</v>
      </c>
      <c r="J76" s="9">
        <f t="shared" si="4"/>
        <v>0.79999999999999993</v>
      </c>
      <c r="K76" s="9">
        <f t="shared" si="4"/>
        <v>0.89999999999999991</v>
      </c>
      <c r="L76" s="9">
        <f t="shared" si="4"/>
        <v>0.99999999999999989</v>
      </c>
    </row>
    <row r="77" spans="1:12" x14ac:dyDescent="0.25">
      <c r="A77" s="76"/>
      <c r="B77">
        <v>500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</row>
    <row r="78" spans="1:12" x14ac:dyDescent="0.25">
      <c r="A78" s="76"/>
      <c r="B78">
        <v>600</v>
      </c>
      <c r="C78" s="48"/>
      <c r="D78" s="48"/>
      <c r="E78" s="48"/>
      <c r="F78" s="48"/>
      <c r="G78" s="48"/>
      <c r="H78" s="48"/>
      <c r="I78" s="48"/>
      <c r="J78" s="48"/>
      <c r="K78" s="48"/>
      <c r="L78" s="48"/>
    </row>
    <row r="79" spans="1:12" x14ac:dyDescent="0.25">
      <c r="A79" s="76"/>
      <c r="B79">
        <v>800</v>
      </c>
      <c r="C79" s="48"/>
      <c r="D79" s="48"/>
      <c r="E79" s="48"/>
      <c r="F79" s="48"/>
      <c r="G79" s="48"/>
      <c r="H79" s="48"/>
      <c r="I79" s="48"/>
      <c r="J79" s="48"/>
      <c r="K79" s="48"/>
      <c r="L79" s="48"/>
    </row>
    <row r="80" spans="1:12" x14ac:dyDescent="0.25">
      <c r="A80" s="76"/>
      <c r="B80">
        <v>1000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</row>
    <row r="81" spans="1:12" x14ac:dyDescent="0.25">
      <c r="A81" s="76"/>
      <c r="B81">
        <v>1500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</row>
    <row r="82" spans="1:12" x14ac:dyDescent="0.25">
      <c r="A82" s="76"/>
      <c r="B82">
        <v>2000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</row>
    <row r="83" spans="1:12" x14ac:dyDescent="0.25">
      <c r="A83" s="76"/>
      <c r="B83">
        <v>2500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</row>
    <row r="84" spans="1:12" x14ac:dyDescent="0.25">
      <c r="A84" s="76"/>
      <c r="B84">
        <v>3000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</row>
    <row r="85" spans="1:12" x14ac:dyDescent="0.25">
      <c r="A85" s="76"/>
      <c r="B85">
        <v>3500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</row>
    <row r="86" spans="1:12" x14ac:dyDescent="0.25">
      <c r="A86" s="76"/>
      <c r="B86">
        <v>4000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</row>
    <row r="87" spans="1:12" x14ac:dyDescent="0.25">
      <c r="A87" s="76"/>
      <c r="B87">
        <v>4500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</row>
    <row r="88" spans="1:12" x14ac:dyDescent="0.25">
      <c r="A88" s="76"/>
      <c r="B88">
        <v>5000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</row>
    <row r="89" spans="1:12" x14ac:dyDescent="0.25">
      <c r="A89" s="76"/>
      <c r="B89">
        <v>5500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</row>
    <row r="90" spans="1:12" x14ac:dyDescent="0.25">
      <c r="A90" s="76"/>
      <c r="B90">
        <v>6000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</row>
    <row r="92" spans="1:12" ht="18" x14ac:dyDescent="0.25">
      <c r="A92" s="76"/>
      <c r="B92" s="44" t="s">
        <v>196</v>
      </c>
      <c r="C92" s="44">
        <v>0.1</v>
      </c>
      <c r="D92" s="9">
        <f>+C92+0.1</f>
        <v>0.2</v>
      </c>
      <c r="E92" s="9">
        <f t="shared" ref="E92:L92" si="5">+D92+0.1</f>
        <v>0.30000000000000004</v>
      </c>
      <c r="F92" s="9">
        <f t="shared" si="5"/>
        <v>0.4</v>
      </c>
      <c r="G92" s="9">
        <f t="shared" si="5"/>
        <v>0.5</v>
      </c>
      <c r="H92" s="9">
        <f t="shared" si="5"/>
        <v>0.6</v>
      </c>
      <c r="I92" s="9">
        <f t="shared" si="5"/>
        <v>0.7</v>
      </c>
      <c r="J92" s="9">
        <f t="shared" si="5"/>
        <v>0.79999999999999993</v>
      </c>
      <c r="K92" s="9">
        <f t="shared" si="5"/>
        <v>0.89999999999999991</v>
      </c>
      <c r="L92" s="9">
        <f t="shared" si="5"/>
        <v>0.99999999999999989</v>
      </c>
    </row>
    <row r="93" spans="1:12" x14ac:dyDescent="0.25">
      <c r="A93" s="76"/>
      <c r="B93">
        <v>500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</row>
    <row r="94" spans="1:12" x14ac:dyDescent="0.25">
      <c r="A94" s="76"/>
      <c r="B94">
        <v>600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pans="1:12" x14ac:dyDescent="0.25">
      <c r="A95" s="76"/>
      <c r="B95">
        <v>800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</row>
    <row r="96" spans="1:12" x14ac:dyDescent="0.25">
      <c r="A96" s="76"/>
      <c r="B96">
        <v>1000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pans="1:12" x14ac:dyDescent="0.25">
      <c r="A97" s="76"/>
      <c r="B97">
        <v>1500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</row>
    <row r="98" spans="1:12" x14ac:dyDescent="0.25">
      <c r="A98" s="76"/>
      <c r="B98">
        <v>2000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</row>
    <row r="99" spans="1:12" x14ac:dyDescent="0.25">
      <c r="A99" s="76"/>
      <c r="B99">
        <v>2500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</row>
    <row r="100" spans="1:12" x14ac:dyDescent="0.25">
      <c r="A100" s="76"/>
      <c r="B100">
        <v>3000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</row>
    <row r="101" spans="1:12" x14ac:dyDescent="0.25">
      <c r="A101" s="76"/>
      <c r="B101">
        <v>3500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</row>
    <row r="102" spans="1:12" x14ac:dyDescent="0.25">
      <c r="A102" s="76"/>
      <c r="B102">
        <v>4000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48"/>
    </row>
    <row r="103" spans="1:12" x14ac:dyDescent="0.25">
      <c r="A103" s="76"/>
      <c r="B103">
        <v>4500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</row>
    <row r="104" spans="1:12" x14ac:dyDescent="0.25">
      <c r="A104" s="76"/>
      <c r="B104">
        <v>5000</v>
      </c>
      <c r="C104" s="48"/>
      <c r="D104" s="48"/>
      <c r="E104" s="48"/>
      <c r="F104" s="48"/>
      <c r="G104" s="48"/>
      <c r="H104" s="48"/>
      <c r="I104" s="48"/>
      <c r="J104" s="48"/>
      <c r="K104" s="48"/>
      <c r="L104" s="48"/>
    </row>
    <row r="105" spans="1:12" x14ac:dyDescent="0.25">
      <c r="A105" s="76"/>
      <c r="B105">
        <v>5500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8"/>
    </row>
    <row r="106" spans="1:12" x14ac:dyDescent="0.25">
      <c r="A106" s="76"/>
      <c r="B106">
        <v>6000</v>
      </c>
      <c r="C106" s="48"/>
      <c r="D106" s="48"/>
      <c r="E106" s="48"/>
      <c r="F106" s="48"/>
      <c r="G106" s="48"/>
      <c r="H106" s="48"/>
      <c r="I106" s="48"/>
      <c r="J106" s="48"/>
      <c r="K106" s="48"/>
      <c r="L106" s="48"/>
    </row>
    <row r="108" spans="1:12" ht="18" x14ac:dyDescent="0.25">
      <c r="A108" s="76"/>
      <c r="B108" s="44" t="s">
        <v>196</v>
      </c>
      <c r="C108" s="44">
        <v>0.1</v>
      </c>
      <c r="D108" s="9">
        <f>+C108+0.1</f>
        <v>0.2</v>
      </c>
      <c r="E108" s="9">
        <f t="shared" ref="E108:L108" si="6">+D108+0.1</f>
        <v>0.30000000000000004</v>
      </c>
      <c r="F108" s="9">
        <f t="shared" si="6"/>
        <v>0.4</v>
      </c>
      <c r="G108" s="9">
        <f t="shared" si="6"/>
        <v>0.5</v>
      </c>
      <c r="H108" s="9">
        <f t="shared" si="6"/>
        <v>0.6</v>
      </c>
      <c r="I108" s="9">
        <f t="shared" si="6"/>
        <v>0.7</v>
      </c>
      <c r="J108" s="9">
        <f t="shared" si="6"/>
        <v>0.79999999999999993</v>
      </c>
      <c r="K108" s="9">
        <f t="shared" si="6"/>
        <v>0.89999999999999991</v>
      </c>
      <c r="L108" s="9">
        <f t="shared" si="6"/>
        <v>0.99999999999999989</v>
      </c>
    </row>
    <row r="109" spans="1:12" x14ac:dyDescent="0.25">
      <c r="A109" s="76"/>
      <c r="B109">
        <v>500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</row>
    <row r="110" spans="1:12" x14ac:dyDescent="0.25">
      <c r="A110" s="76"/>
      <c r="B110">
        <v>600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</row>
    <row r="111" spans="1:12" x14ac:dyDescent="0.25">
      <c r="A111" s="76"/>
      <c r="B111">
        <v>800</v>
      </c>
      <c r="C111" s="48"/>
      <c r="D111" s="48"/>
      <c r="E111" s="48"/>
      <c r="F111" s="48"/>
      <c r="G111" s="48"/>
      <c r="H111" s="48"/>
      <c r="I111" s="48"/>
      <c r="J111" s="48"/>
      <c r="K111" s="48"/>
      <c r="L111" s="48"/>
    </row>
    <row r="112" spans="1:12" x14ac:dyDescent="0.25">
      <c r="A112" s="76"/>
      <c r="B112">
        <v>1000</v>
      </c>
      <c r="C112" s="48"/>
      <c r="D112" s="48"/>
      <c r="E112" s="48"/>
      <c r="F112" s="48"/>
      <c r="G112" s="48"/>
      <c r="H112" s="48"/>
      <c r="I112" s="48"/>
      <c r="J112" s="48"/>
      <c r="K112" s="48"/>
      <c r="L112" s="48"/>
    </row>
    <row r="113" spans="1:12" x14ac:dyDescent="0.25">
      <c r="A113" s="76"/>
      <c r="B113">
        <v>1500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8"/>
    </row>
    <row r="114" spans="1:12" x14ac:dyDescent="0.25">
      <c r="A114" s="76"/>
      <c r="B114">
        <v>2000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8"/>
    </row>
    <row r="115" spans="1:12" x14ac:dyDescent="0.25">
      <c r="A115" s="76"/>
      <c r="B115">
        <v>2500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8"/>
    </row>
    <row r="116" spans="1:12" x14ac:dyDescent="0.25">
      <c r="A116" s="76"/>
      <c r="B116">
        <v>3000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pans="1:12" x14ac:dyDescent="0.25">
      <c r="A117" s="76"/>
      <c r="B117">
        <v>3500</v>
      </c>
      <c r="C117" s="48"/>
      <c r="D117" s="48"/>
      <c r="E117" s="48"/>
      <c r="F117" s="48"/>
      <c r="G117" s="48"/>
      <c r="H117" s="48"/>
      <c r="I117" s="48"/>
      <c r="J117" s="48"/>
      <c r="K117" s="48"/>
      <c r="L117" s="48"/>
    </row>
    <row r="118" spans="1:12" x14ac:dyDescent="0.25">
      <c r="A118" s="76"/>
      <c r="B118">
        <v>4000</v>
      </c>
      <c r="C118" s="48"/>
      <c r="D118" s="48"/>
      <c r="E118" s="48"/>
      <c r="F118" s="48"/>
      <c r="G118" s="48"/>
      <c r="H118" s="48"/>
      <c r="I118" s="48"/>
      <c r="J118" s="48"/>
      <c r="K118" s="48"/>
      <c r="L118" s="48"/>
    </row>
    <row r="119" spans="1:12" x14ac:dyDescent="0.25">
      <c r="A119" s="76"/>
      <c r="B119">
        <v>4500</v>
      </c>
      <c r="C119" s="48"/>
      <c r="D119" s="48"/>
      <c r="E119" s="48"/>
      <c r="F119" s="48"/>
      <c r="G119" s="48"/>
      <c r="H119" s="48"/>
      <c r="I119" s="48"/>
      <c r="J119" s="48"/>
      <c r="K119" s="48"/>
      <c r="L119" s="48"/>
    </row>
    <row r="120" spans="1:12" x14ac:dyDescent="0.25">
      <c r="A120" s="76"/>
      <c r="B120">
        <v>5000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8"/>
    </row>
    <row r="121" spans="1:12" x14ac:dyDescent="0.25">
      <c r="A121" s="76"/>
      <c r="B121">
        <v>5500</v>
      </c>
      <c r="C121" s="48"/>
      <c r="D121" s="48"/>
      <c r="E121" s="48"/>
      <c r="F121" s="48"/>
      <c r="G121" s="48"/>
      <c r="H121" s="48"/>
      <c r="I121" s="48"/>
      <c r="J121" s="48"/>
      <c r="K121" s="48"/>
      <c r="L121" s="48"/>
    </row>
    <row r="122" spans="1:12" x14ac:dyDescent="0.25">
      <c r="A122" s="76"/>
      <c r="B122">
        <v>6000</v>
      </c>
      <c r="C122" s="48"/>
      <c r="D122" s="48"/>
      <c r="E122" s="48"/>
      <c r="F122" s="48"/>
      <c r="G122" s="48"/>
      <c r="H122" s="48"/>
      <c r="I122" s="48"/>
      <c r="J122" s="48"/>
      <c r="K122" s="48"/>
      <c r="L122" s="48"/>
    </row>
  </sheetData>
  <customSheetViews>
    <customSheetView guid="{E8C4A194-44E2-4C27-BB5C-4C24DCA3097B}" scale="70" state="hidden" topLeftCell="A10">
      <selection activeCell="E23" sqref="E23"/>
      <pageMargins left="0.7" right="0.7" top="0.75" bottom="0.75" header="0.3" footer="0.3"/>
    </customSheetView>
  </customSheetViews>
  <mergeCells count="8">
    <mergeCell ref="A92:A106"/>
    <mergeCell ref="A108:A122"/>
    <mergeCell ref="A2:A10"/>
    <mergeCell ref="A12:A26"/>
    <mergeCell ref="A28:A42"/>
    <mergeCell ref="A44:A58"/>
    <mergeCell ref="A60:A74"/>
    <mergeCell ref="A76:A9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00"/>
  <sheetViews>
    <sheetView topLeftCell="B1" workbookViewId="0">
      <selection activeCell="K69" sqref="K69"/>
    </sheetView>
  </sheetViews>
  <sheetFormatPr defaultRowHeight="15" x14ac:dyDescent="0.25"/>
  <cols>
    <col min="8" max="8" width="35.85546875" customWidth="1"/>
    <col min="9" max="9" width="13.5703125" customWidth="1"/>
    <col min="13" max="13" width="68.7109375" customWidth="1"/>
  </cols>
  <sheetData>
    <row r="3" spans="2:14" x14ac:dyDescent="0.25">
      <c r="B3" s="1" t="s">
        <v>114</v>
      </c>
      <c r="C3" s="1">
        <f>VLOOKUP('Resistenza del vetro CNR_DT210'!C28,E3:F9,2,FALSE)</f>
        <v>1</v>
      </c>
      <c r="D3">
        <v>1</v>
      </c>
      <c r="E3" t="s">
        <v>111</v>
      </c>
      <c r="F3" s="1">
        <v>1</v>
      </c>
      <c r="G3">
        <v>2</v>
      </c>
      <c r="H3" t="s">
        <v>111</v>
      </c>
      <c r="I3" s="1">
        <v>0.6</v>
      </c>
      <c r="M3" s="18" t="s">
        <v>135</v>
      </c>
      <c r="N3" s="13">
        <v>0.14499999999999999</v>
      </c>
    </row>
    <row r="4" spans="2:14" x14ac:dyDescent="0.25">
      <c r="B4" s="1" t="s">
        <v>115</v>
      </c>
      <c r="C4" s="1">
        <f>VLOOKUP('Resistenza del vetro CNR_DT210'!C28,H3:I9,2,FALSE)</f>
        <v>0.6</v>
      </c>
      <c r="E4" t="s">
        <v>112</v>
      </c>
      <c r="F4" s="1">
        <v>1</v>
      </c>
      <c r="H4" t="s">
        <v>112</v>
      </c>
      <c r="I4" s="1">
        <v>0.6</v>
      </c>
      <c r="M4" s="18" t="s">
        <v>136</v>
      </c>
      <c r="N4" s="13">
        <v>5.3999999999999999E-2</v>
      </c>
    </row>
    <row r="5" spans="2:14" x14ac:dyDescent="0.25">
      <c r="E5" t="s">
        <v>106</v>
      </c>
      <c r="F5" s="1">
        <v>1</v>
      </c>
      <c r="H5" t="s">
        <v>106</v>
      </c>
      <c r="I5" s="1">
        <v>0.6</v>
      </c>
      <c r="M5" s="18" t="s">
        <v>137</v>
      </c>
      <c r="N5" s="13">
        <v>1.2999999999999999E-2</v>
      </c>
    </row>
    <row r="6" spans="2:14" x14ac:dyDescent="0.25">
      <c r="E6" t="s">
        <v>107</v>
      </c>
      <c r="F6" s="1">
        <v>0.75</v>
      </c>
      <c r="H6" t="s">
        <v>107</v>
      </c>
      <c r="I6" s="1">
        <v>0.45</v>
      </c>
      <c r="M6" s="18" t="s">
        <v>138</v>
      </c>
      <c r="N6" s="13">
        <v>1.9E-2</v>
      </c>
    </row>
    <row r="7" spans="2:14" x14ac:dyDescent="0.25">
      <c r="E7" t="s">
        <v>108</v>
      </c>
      <c r="F7" s="1">
        <v>0.75</v>
      </c>
      <c r="H7" t="s">
        <v>108</v>
      </c>
      <c r="I7" s="1">
        <v>0.45</v>
      </c>
      <c r="M7" s="18" t="s">
        <v>139</v>
      </c>
      <c r="N7" s="13">
        <v>7.0999999999999994E-2</v>
      </c>
    </row>
    <row r="8" spans="2:14" x14ac:dyDescent="0.25">
      <c r="E8" t="s">
        <v>109</v>
      </c>
      <c r="F8" s="1">
        <v>0.75</v>
      </c>
      <c r="H8" t="s">
        <v>109</v>
      </c>
      <c r="I8" s="1">
        <v>0.45</v>
      </c>
    </row>
    <row r="9" spans="2:14" x14ac:dyDescent="0.25">
      <c r="E9" t="s">
        <v>110</v>
      </c>
      <c r="F9" s="1">
        <v>0.6</v>
      </c>
      <c r="H9" t="s">
        <v>110</v>
      </c>
      <c r="I9" s="1">
        <v>0.36</v>
      </c>
    </row>
    <row r="15" spans="2:14" x14ac:dyDescent="0.25">
      <c r="D15" s="11" t="s">
        <v>73</v>
      </c>
      <c r="E15" s="11" t="s">
        <v>86</v>
      </c>
      <c r="F15" s="11" t="s">
        <v>87</v>
      </c>
    </row>
    <row r="16" spans="2:14" x14ac:dyDescent="0.25">
      <c r="D16" s="12" t="s">
        <v>74</v>
      </c>
      <c r="E16" s="12" t="s">
        <v>81</v>
      </c>
      <c r="F16" s="12" t="s">
        <v>81</v>
      </c>
    </row>
    <row r="17" spans="3:11" x14ac:dyDescent="0.25">
      <c r="D17" s="11" t="s">
        <v>82</v>
      </c>
      <c r="E17" s="11">
        <v>0.91</v>
      </c>
      <c r="F17" s="11">
        <v>1</v>
      </c>
      <c r="G17" s="13" t="s">
        <v>116</v>
      </c>
    </row>
    <row r="18" spans="3:11" x14ac:dyDescent="0.25">
      <c r="D18" s="11" t="s">
        <v>83</v>
      </c>
      <c r="E18" s="11">
        <v>0.88</v>
      </c>
      <c r="F18" s="11">
        <v>1</v>
      </c>
      <c r="G18" s="13" t="s">
        <v>116</v>
      </c>
    </row>
    <row r="19" spans="3:11" x14ac:dyDescent="0.25">
      <c r="D19" s="11" t="s">
        <v>75</v>
      </c>
      <c r="E19" s="11">
        <v>0.78</v>
      </c>
      <c r="F19" s="11">
        <v>0.89</v>
      </c>
      <c r="G19" s="13" t="s">
        <v>118</v>
      </c>
    </row>
    <row r="20" spans="3:11" x14ac:dyDescent="0.25">
      <c r="D20" s="11" t="s">
        <v>84</v>
      </c>
      <c r="E20" s="11">
        <v>0.65</v>
      </c>
      <c r="F20" s="11">
        <v>0.74</v>
      </c>
      <c r="G20" s="13" t="s">
        <v>117</v>
      </c>
    </row>
    <row r="21" spans="3:11" x14ac:dyDescent="0.25">
      <c r="D21" s="11" t="s">
        <v>85</v>
      </c>
      <c r="E21" s="11">
        <v>0.64</v>
      </c>
      <c r="F21" s="11">
        <v>0.72</v>
      </c>
      <c r="G21" s="13" t="s">
        <v>117</v>
      </c>
    </row>
    <row r="22" spans="3:11" x14ac:dyDescent="0.25">
      <c r="D22" s="11" t="s">
        <v>76</v>
      </c>
      <c r="E22" s="11">
        <v>0.5</v>
      </c>
      <c r="F22" s="11">
        <v>0.56999999999999995</v>
      </c>
      <c r="G22" s="13" t="s">
        <v>119</v>
      </c>
    </row>
    <row r="23" spans="3:11" x14ac:dyDescent="0.25">
      <c r="D23" s="11" t="s">
        <v>77</v>
      </c>
      <c r="E23" s="11">
        <v>0.42</v>
      </c>
      <c r="F23" s="11">
        <v>0.48</v>
      </c>
      <c r="G23" s="13" t="s">
        <v>120</v>
      </c>
    </row>
    <row r="24" spans="3:11" x14ac:dyDescent="0.25">
      <c r="D24" s="11" t="s">
        <v>78</v>
      </c>
      <c r="E24" s="11">
        <v>0.36</v>
      </c>
      <c r="F24" s="11">
        <v>0.41</v>
      </c>
      <c r="G24" s="13" t="s">
        <v>121</v>
      </c>
    </row>
    <row r="25" spans="3:11" x14ac:dyDescent="0.25">
      <c r="D25" s="11" t="s">
        <v>79</v>
      </c>
      <c r="E25" s="11">
        <v>0.35</v>
      </c>
      <c r="F25" s="11">
        <v>0.39</v>
      </c>
      <c r="G25" s="13" t="s">
        <v>122</v>
      </c>
    </row>
    <row r="26" spans="3:11" x14ac:dyDescent="0.25">
      <c r="D26" s="11" t="s">
        <v>80</v>
      </c>
      <c r="E26" s="11">
        <v>0.26</v>
      </c>
      <c r="F26" s="11">
        <v>0.28999999999999998</v>
      </c>
      <c r="G26" s="13" t="s">
        <v>123</v>
      </c>
    </row>
    <row r="28" spans="3:11" x14ac:dyDescent="0.25">
      <c r="J28" s="1" t="s">
        <v>88</v>
      </c>
      <c r="K28" s="1" t="s">
        <v>99</v>
      </c>
    </row>
    <row r="29" spans="3:11" x14ac:dyDescent="0.25">
      <c r="C29">
        <v>1</v>
      </c>
      <c r="D29" s="15" t="s">
        <v>93</v>
      </c>
      <c r="E29" s="11" t="s">
        <v>88</v>
      </c>
      <c r="F29" s="11" t="s">
        <v>99</v>
      </c>
      <c r="H29" s="14" t="s">
        <v>100</v>
      </c>
      <c r="I29" s="1">
        <v>1</v>
      </c>
      <c r="J29" s="1">
        <f>VLOOKUP('Resistenza del vetro CNR_DT210'!C26,D30:F34,2,FALSE)</f>
        <v>0</v>
      </c>
      <c r="K29" s="1">
        <f>VLOOKUP('Resistenza del vetro CNR_DT210'!C26,D30:F34,3,FALSE)</f>
        <v>0</v>
      </c>
    </row>
    <row r="30" spans="3:11" x14ac:dyDescent="0.25">
      <c r="D30" s="15" t="s">
        <v>98</v>
      </c>
      <c r="E30" s="11">
        <v>0.7</v>
      </c>
      <c r="F30" s="11">
        <v>0.7</v>
      </c>
      <c r="H30" t="s">
        <v>101</v>
      </c>
      <c r="I30" s="1">
        <v>2</v>
      </c>
      <c r="J30" s="1">
        <f>VLOOKUP('Resistenza del vetro CNR_DT210'!C26,D37:F41,2,FALSE)</f>
        <v>0</v>
      </c>
      <c r="K30" s="1">
        <f>VLOOKUP('Resistenza del vetro CNR_DT210'!C26,D37:F41,3,FALSE)</f>
        <v>0</v>
      </c>
    </row>
    <row r="31" spans="3:11" x14ac:dyDescent="0.25">
      <c r="D31" s="15" t="s">
        <v>94</v>
      </c>
      <c r="E31" s="11">
        <v>0</v>
      </c>
      <c r="F31" s="11">
        <v>0</v>
      </c>
      <c r="H31" t="s">
        <v>102</v>
      </c>
      <c r="I31" s="1">
        <v>3</v>
      </c>
      <c r="J31" s="1">
        <f>VLOOKUP('Resistenza del vetro CNR_DT210'!C26,D44:F48,2,FALSE)</f>
        <v>0.8</v>
      </c>
      <c r="K31" s="1">
        <f>VLOOKUP('Resistenza del vetro CNR_DT210'!C26,D44:F48,3,FALSE)</f>
        <v>0.8</v>
      </c>
    </row>
    <row r="32" spans="3:11" x14ac:dyDescent="0.25">
      <c r="D32" s="15" t="s">
        <v>95</v>
      </c>
      <c r="E32" s="11">
        <v>0</v>
      </c>
      <c r="F32" s="11">
        <v>0</v>
      </c>
      <c r="H32" t="s">
        <v>103</v>
      </c>
      <c r="I32" s="1">
        <v>4</v>
      </c>
      <c r="J32" s="1">
        <f>VLOOKUP('Resistenza del vetro CNR_DT210'!C26,D51:F55,2,FALSE)</f>
        <v>0.8</v>
      </c>
      <c r="K32" s="1">
        <f>VLOOKUP('Resistenza del vetro CNR_DT210'!C26,D51:F55,3,FALSE)</f>
        <v>0.8</v>
      </c>
    </row>
    <row r="33" spans="3:6" x14ac:dyDescent="0.25">
      <c r="D33" s="15" t="s">
        <v>96</v>
      </c>
      <c r="E33" s="11">
        <v>0</v>
      </c>
      <c r="F33" s="11">
        <v>0</v>
      </c>
    </row>
    <row r="34" spans="3:6" x14ac:dyDescent="0.25">
      <c r="D34" s="15" t="s">
        <v>97</v>
      </c>
      <c r="E34" s="11">
        <v>0.7</v>
      </c>
      <c r="F34" s="11">
        <v>0.7</v>
      </c>
    </row>
    <row r="36" spans="3:6" x14ac:dyDescent="0.25">
      <c r="C36">
        <v>2</v>
      </c>
      <c r="D36" s="15" t="s">
        <v>93</v>
      </c>
      <c r="E36" s="11" t="s">
        <v>88</v>
      </c>
      <c r="F36" s="11" t="s">
        <v>99</v>
      </c>
    </row>
    <row r="37" spans="3:6" x14ac:dyDescent="0.25">
      <c r="D37" s="15" t="s">
        <v>98</v>
      </c>
      <c r="E37" s="11">
        <v>0.7</v>
      </c>
      <c r="F37" s="11">
        <v>0.7</v>
      </c>
    </row>
    <row r="38" spans="3:6" x14ac:dyDescent="0.25">
      <c r="D38" s="15" t="s">
        <v>94</v>
      </c>
      <c r="E38" s="11">
        <v>0</v>
      </c>
      <c r="F38" s="11">
        <v>0</v>
      </c>
    </row>
    <row r="39" spans="3:6" x14ac:dyDescent="0.25">
      <c r="D39" s="15" t="s">
        <v>95</v>
      </c>
      <c r="E39" s="11">
        <v>0</v>
      </c>
      <c r="F39" s="11">
        <v>0</v>
      </c>
    </row>
    <row r="40" spans="3:6" x14ac:dyDescent="0.25">
      <c r="D40" s="15" t="s">
        <v>96</v>
      </c>
      <c r="E40" s="11">
        <v>0</v>
      </c>
      <c r="F40" s="11">
        <v>0</v>
      </c>
    </row>
    <row r="41" spans="3:6" x14ac:dyDescent="0.25">
      <c r="D41" s="15" t="s">
        <v>97</v>
      </c>
      <c r="E41" s="11">
        <v>0.7</v>
      </c>
      <c r="F41" s="11">
        <v>0.7</v>
      </c>
    </row>
    <row r="43" spans="3:6" x14ac:dyDescent="0.25">
      <c r="C43">
        <v>3</v>
      </c>
      <c r="D43" s="15" t="s">
        <v>93</v>
      </c>
      <c r="E43" s="11" t="s">
        <v>88</v>
      </c>
      <c r="F43" s="11" t="s">
        <v>99</v>
      </c>
    </row>
    <row r="44" spans="3:6" x14ac:dyDescent="0.25">
      <c r="D44" s="15" t="s">
        <v>98</v>
      </c>
      <c r="E44" s="11">
        <v>0.8</v>
      </c>
      <c r="F44" s="11">
        <v>0.8</v>
      </c>
    </row>
    <row r="45" spans="3:6" x14ac:dyDescent="0.25">
      <c r="D45" s="15" t="s">
        <v>94</v>
      </c>
      <c r="E45" s="11">
        <v>0.8</v>
      </c>
      <c r="F45" s="11">
        <v>0.8</v>
      </c>
    </row>
    <row r="46" spans="3:6" x14ac:dyDescent="0.25">
      <c r="D46" s="15" t="s">
        <v>95</v>
      </c>
      <c r="E46" s="11">
        <v>0.8</v>
      </c>
      <c r="F46" s="11">
        <v>0.8</v>
      </c>
    </row>
    <row r="47" spans="3:6" x14ac:dyDescent="0.25">
      <c r="D47" s="15" t="s">
        <v>96</v>
      </c>
      <c r="E47" s="11">
        <v>0.6</v>
      </c>
      <c r="F47" s="11">
        <v>0.7</v>
      </c>
    </row>
    <row r="48" spans="3:6" x14ac:dyDescent="0.25">
      <c r="D48" s="15" t="s">
        <v>97</v>
      </c>
      <c r="E48" s="11">
        <v>0.7</v>
      </c>
      <c r="F48" s="11">
        <v>0.7</v>
      </c>
    </row>
    <row r="50" spans="3:10" x14ac:dyDescent="0.25">
      <c r="C50">
        <v>4</v>
      </c>
      <c r="D50" s="15" t="s">
        <v>93</v>
      </c>
      <c r="E50" s="11" t="s">
        <v>88</v>
      </c>
      <c r="F50" s="11" t="s">
        <v>99</v>
      </c>
    </row>
    <row r="51" spans="3:10" x14ac:dyDescent="0.25">
      <c r="D51" s="15" t="s">
        <v>98</v>
      </c>
      <c r="E51" s="11">
        <v>0.9</v>
      </c>
      <c r="F51" s="11">
        <v>0.9</v>
      </c>
    </row>
    <row r="52" spans="3:10" x14ac:dyDescent="0.25">
      <c r="D52" s="15" t="s">
        <v>94</v>
      </c>
      <c r="E52" s="11">
        <v>0.8</v>
      </c>
      <c r="F52" s="11">
        <v>0.8</v>
      </c>
    </row>
    <row r="53" spans="3:10" x14ac:dyDescent="0.25">
      <c r="D53" s="15" t="s">
        <v>95</v>
      </c>
      <c r="E53" s="11">
        <v>0.8</v>
      </c>
      <c r="F53" s="11">
        <v>0.8</v>
      </c>
    </row>
    <row r="54" spans="3:10" x14ac:dyDescent="0.25">
      <c r="D54" s="15" t="s">
        <v>96</v>
      </c>
      <c r="E54" s="11">
        <v>0.6</v>
      </c>
      <c r="F54" s="11">
        <v>0.7</v>
      </c>
    </row>
    <row r="55" spans="3:10" x14ac:dyDescent="0.25">
      <c r="D55" s="15" t="s">
        <v>97</v>
      </c>
      <c r="E55" s="11">
        <v>0.7</v>
      </c>
      <c r="F55" s="11">
        <v>0.7</v>
      </c>
    </row>
    <row r="60" spans="3:10" x14ac:dyDescent="0.25">
      <c r="D60" t="s">
        <v>111</v>
      </c>
      <c r="E60">
        <v>120</v>
      </c>
    </row>
    <row r="61" spans="3:10" x14ac:dyDescent="0.25">
      <c r="D61" t="s">
        <v>112</v>
      </c>
      <c r="E61">
        <v>120</v>
      </c>
    </row>
    <row r="62" spans="3:10" x14ac:dyDescent="0.25">
      <c r="D62" t="s">
        <v>106</v>
      </c>
      <c r="E62">
        <v>75</v>
      </c>
      <c r="H62" s="15" t="s">
        <v>94</v>
      </c>
      <c r="I62">
        <v>70</v>
      </c>
      <c r="J62">
        <v>1</v>
      </c>
    </row>
    <row r="63" spans="3:10" x14ac:dyDescent="0.25">
      <c r="D63" t="s">
        <v>107</v>
      </c>
      <c r="E63">
        <v>90</v>
      </c>
      <c r="H63" s="15" t="s">
        <v>95</v>
      </c>
      <c r="I63">
        <v>120</v>
      </c>
      <c r="J63">
        <v>0.6</v>
      </c>
    </row>
    <row r="64" spans="3:10" x14ac:dyDescent="0.25">
      <c r="D64" t="s">
        <v>108</v>
      </c>
      <c r="E64">
        <v>75</v>
      </c>
      <c r="H64" s="15" t="s">
        <v>96</v>
      </c>
      <c r="I64">
        <f>VLOOKUP('Resistenza del vetro CNR_DT210'!C28,'Foglio Deposito'!D72:E76,2,FALSE)</f>
        <v>150</v>
      </c>
      <c r="J64">
        <v>0.95</v>
      </c>
    </row>
    <row r="66" spans="4:9" x14ac:dyDescent="0.25">
      <c r="D66" t="s">
        <v>111</v>
      </c>
      <c r="E66">
        <v>70</v>
      </c>
    </row>
    <row r="67" spans="4:9" x14ac:dyDescent="0.25">
      <c r="D67" t="s">
        <v>112</v>
      </c>
      <c r="E67">
        <v>70</v>
      </c>
    </row>
    <row r="68" spans="4:9" x14ac:dyDescent="0.25">
      <c r="D68" t="s">
        <v>106</v>
      </c>
      <c r="E68">
        <v>45</v>
      </c>
    </row>
    <row r="69" spans="4:9" x14ac:dyDescent="0.25">
      <c r="D69" t="s">
        <v>107</v>
      </c>
      <c r="E69">
        <v>55</v>
      </c>
    </row>
    <row r="70" spans="4:9" x14ac:dyDescent="0.25">
      <c r="D70" t="s">
        <v>108</v>
      </c>
      <c r="E70">
        <v>45</v>
      </c>
    </row>
    <row r="72" spans="4:9" x14ac:dyDescent="0.25">
      <c r="D72" t="s">
        <v>111</v>
      </c>
      <c r="E72">
        <v>150</v>
      </c>
    </row>
    <row r="73" spans="4:9" x14ac:dyDescent="0.25">
      <c r="D73" t="s">
        <v>112</v>
      </c>
      <c r="E73">
        <v>150</v>
      </c>
    </row>
    <row r="74" spans="4:9" x14ac:dyDescent="0.25">
      <c r="D74" t="s">
        <v>106</v>
      </c>
      <c r="E74">
        <v>100</v>
      </c>
    </row>
    <row r="75" spans="4:9" x14ac:dyDescent="0.25">
      <c r="D75" t="s">
        <v>107</v>
      </c>
      <c r="E75">
        <v>0</v>
      </c>
    </row>
    <row r="76" spans="4:9" x14ac:dyDescent="0.25">
      <c r="D76" t="s">
        <v>108</v>
      </c>
      <c r="E76">
        <v>0</v>
      </c>
    </row>
    <row r="78" spans="4:9" x14ac:dyDescent="0.25">
      <c r="E78" s="1" t="s">
        <v>158</v>
      </c>
      <c r="F78" s="1" t="s">
        <v>159</v>
      </c>
      <c r="I78" t="s">
        <v>161</v>
      </c>
    </row>
    <row r="79" spans="4:9" x14ac:dyDescent="0.25">
      <c r="D79" t="s">
        <v>162</v>
      </c>
      <c r="E79" s="1">
        <v>1</v>
      </c>
      <c r="H79" s="1">
        <v>1</v>
      </c>
      <c r="I79" s="1">
        <v>0.9</v>
      </c>
    </row>
    <row r="80" spans="4:9" x14ac:dyDescent="0.25">
      <c r="D80" t="s">
        <v>154</v>
      </c>
      <c r="E80" s="1">
        <v>2</v>
      </c>
      <c r="H80" s="1">
        <v>2</v>
      </c>
      <c r="I80" s="1">
        <v>1</v>
      </c>
    </row>
    <row r="81" spans="4:10" x14ac:dyDescent="0.25">
      <c r="D81" t="s">
        <v>155</v>
      </c>
      <c r="E81" s="1">
        <v>2</v>
      </c>
    </row>
    <row r="82" spans="4:10" x14ac:dyDescent="0.25">
      <c r="D82" t="s">
        <v>156</v>
      </c>
      <c r="E82" s="1">
        <v>2</v>
      </c>
      <c r="H82" s="1" t="s">
        <v>158</v>
      </c>
      <c r="I82" s="1">
        <f>VLOOKUP('Resistenza del vetro CNR_DT210'!B4,'Foglio Deposito'!D79:E84,2,FALSE)</f>
        <v>2</v>
      </c>
      <c r="J82" t="s">
        <v>170</v>
      </c>
    </row>
    <row r="83" spans="4:10" x14ac:dyDescent="0.25">
      <c r="D83" t="s">
        <v>157</v>
      </c>
      <c r="E83" s="1">
        <v>2</v>
      </c>
      <c r="H83" s="1" t="s">
        <v>159</v>
      </c>
      <c r="I83" s="1">
        <f>VLOOKUP('Resistenza del vetro CNR_DT210'!B4,'Foglio Deposito'!D88:E93,2,FALSE)</f>
        <v>1</v>
      </c>
      <c r="J83" t="s">
        <v>171</v>
      </c>
    </row>
    <row r="84" spans="4:10" x14ac:dyDescent="0.25">
      <c r="D84" t="s">
        <v>160</v>
      </c>
      <c r="E84" s="1">
        <v>2</v>
      </c>
    </row>
    <row r="87" spans="4:10" x14ac:dyDescent="0.25">
      <c r="E87" s="1" t="s">
        <v>159</v>
      </c>
    </row>
    <row r="88" spans="4:10" x14ac:dyDescent="0.25">
      <c r="D88" t="s">
        <v>162</v>
      </c>
      <c r="E88" s="1">
        <v>1</v>
      </c>
    </row>
    <row r="89" spans="4:10" x14ac:dyDescent="0.25">
      <c r="D89" t="s">
        <v>154</v>
      </c>
      <c r="E89" s="1">
        <v>1</v>
      </c>
    </row>
    <row r="90" spans="4:10" x14ac:dyDescent="0.25">
      <c r="D90" t="s">
        <v>155</v>
      </c>
      <c r="E90" s="1">
        <v>1</v>
      </c>
    </row>
    <row r="91" spans="4:10" x14ac:dyDescent="0.25">
      <c r="D91" t="s">
        <v>156</v>
      </c>
      <c r="E91" s="1">
        <v>1</v>
      </c>
    </row>
    <row r="92" spans="4:10" x14ac:dyDescent="0.25">
      <c r="D92" t="s">
        <v>157</v>
      </c>
      <c r="E92" s="1">
        <v>2</v>
      </c>
    </row>
    <row r="93" spans="4:10" x14ac:dyDescent="0.25">
      <c r="D93" t="s">
        <v>160</v>
      </c>
      <c r="E93" s="1">
        <v>2</v>
      </c>
    </row>
    <row r="96" spans="4:10" x14ac:dyDescent="0.25">
      <c r="D96" t="s">
        <v>178</v>
      </c>
    </row>
    <row r="97" spans="4:5" x14ac:dyDescent="0.25">
      <c r="D97" t="s">
        <v>175</v>
      </c>
    </row>
    <row r="99" spans="4:5" x14ac:dyDescent="0.25">
      <c r="D99" t="s">
        <v>176</v>
      </c>
      <c r="E99">
        <f>(0.1667*450/'Resistenza del vetro CNR_DT210'!D7)^(1/5)</f>
        <v>0.5515262095803376</v>
      </c>
    </row>
    <row r="100" spans="4:5" x14ac:dyDescent="0.25">
      <c r="D100" t="s">
        <v>177</v>
      </c>
      <c r="E100">
        <f>(0.0741*450/'Resistenza del vetro CNR_DT210'!D7)^(1/12.5)</f>
        <v>0.73868124239386868</v>
      </c>
    </row>
  </sheetData>
  <customSheetViews>
    <customSheetView guid="{E8C4A194-44E2-4C27-BB5C-4C24DCA3097B}" state="hidden" topLeftCell="B1">
      <selection activeCell="K69" sqref="K69"/>
      <pageMargins left="0.7" right="0.7" top="0.75" bottom="0.75" header="0.3" footer="0.3"/>
    </customSheetView>
    <customSheetView guid="{6DE75794-D518-4921-9D92-81785FF60EC8}" state="hidden" topLeftCell="B44">
      <selection activeCell="K69" sqref="K69"/>
      <pageMargins left="0.7" right="0.7" top="0.75" bottom="0.75" header="0.3" footer="0.3"/>
    </customSheetView>
    <customSheetView guid="{11D76EC3-0E14-4A2D-933A-D580CBA40EB8}" state="hidden">
      <selection activeCell="K18" sqref="K18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14</vt:i4>
      </vt:variant>
    </vt:vector>
  </HeadingPairs>
  <TitlesOfParts>
    <vt:vector size="21" baseType="lpstr">
      <vt:lpstr>ISTRUZIONI</vt:lpstr>
      <vt:lpstr>Resistenza del vetro CNR_DT210</vt:lpstr>
      <vt:lpstr>spessore equivalente trave</vt:lpstr>
      <vt:lpstr>Spessore equivalente lastra</vt:lpstr>
      <vt:lpstr>Coeff. PSI</vt:lpstr>
      <vt:lpstr>Foglio1</vt:lpstr>
      <vt:lpstr>Foglio Deposito</vt:lpstr>
      <vt:lpstr>bor</vt:lpstr>
      <vt:lpstr>categ</vt:lpstr>
      <vt:lpstr>norm</vt:lpstr>
      <vt:lpstr>pia</vt:lpstr>
      <vt:lpstr>pias</vt:lpstr>
      <vt:lpstr>SL</vt:lpstr>
      <vt:lpstr>sup</vt:lpstr>
      <vt:lpstr>SUPE</vt:lpstr>
      <vt:lpstr>taglio</vt:lpstr>
      <vt:lpstr>tl</vt:lpstr>
      <vt:lpstr>trat</vt:lpstr>
      <vt:lpstr>vetr</vt:lpstr>
      <vt:lpstr>vetro</vt:lpstr>
      <vt:lpstr>vinc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Cicchini</dc:creator>
  <cp:lastModifiedBy>Davide</cp:lastModifiedBy>
  <cp:lastPrinted>2017-02-17T15:02:03Z</cp:lastPrinted>
  <dcterms:created xsi:type="dcterms:W3CDTF">2016-12-12T12:43:44Z</dcterms:created>
  <dcterms:modified xsi:type="dcterms:W3CDTF">2021-01-17T17:44:10Z</dcterms:modified>
</cp:coreProperties>
</file>